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shirley.farquhar\Downloads\"/>
    </mc:Choice>
  </mc:AlternateContent>
  <xr:revisionPtr revIDLastSave="0" documentId="13_ncr:1_{5C79E486-62F1-476A-A416-F154BC6A52D7}" xr6:coauthVersionLast="47" xr6:coauthVersionMax="47" xr10:uidLastSave="{00000000-0000-0000-0000-000000000000}"/>
  <bookViews>
    <workbookView xWindow="-23400" yWindow="2460" windowWidth="23010" windowHeight="12330" xr2:uid="{00000000-000D-0000-FFFF-FFFF00000000}"/>
  </bookViews>
  <sheets>
    <sheet name="Journ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1" i="1" l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<sst xmlns="http://schemas.openxmlformats.org/spreadsheetml/2006/main" count="2101" uniqueCount="637">
  <si>
    <t>Obstetric Anesthesia Digest</t>
  </si>
  <si>
    <t>1536-0210</t>
  </si>
  <si>
    <t>1525-4135</t>
  </si>
  <si>
    <t>Techniques in Foot &amp; Ankle Surgery</t>
  </si>
  <si>
    <t>2016-01-15 - 2024-01-30</t>
  </si>
  <si>
    <t>1473-6543</t>
  </si>
  <si>
    <t>Nutrition Today</t>
  </si>
  <si>
    <t>0269-9370</t>
  </si>
  <si>
    <t>Journal of Public Health Management and Practice</t>
  </si>
  <si>
    <t>1538-8646</t>
  </si>
  <si>
    <t>2771-1897</t>
  </si>
  <si>
    <t>Wolters Kluwer Health _ Lippincott Williams &amp; Wilkins</t>
  </si>
  <si>
    <t>0160-6379</t>
  </si>
  <si>
    <t>http://journals.lww.com/drug-monitoring</t>
  </si>
  <si>
    <t>2380-0224</t>
  </si>
  <si>
    <t>https://journals.lww.com/otainternational</t>
  </si>
  <si>
    <t>2015-03-01 - 2024-01-01</t>
  </si>
  <si>
    <t>http://journals.lww.com/tnpj</t>
  </si>
  <si>
    <t>Current Subscription</t>
  </si>
  <si>
    <t>http://journals.lww.com/topicsinmri</t>
  </si>
  <si>
    <t>Emergency Medicine News</t>
  </si>
  <si>
    <t>Therapeutic Drug Monitoring</t>
  </si>
  <si>
    <t>Advances in Nursing Science</t>
  </si>
  <si>
    <t>0195-7910</t>
  </si>
  <si>
    <t>2016-01-15</t>
  </si>
  <si>
    <t>2015-01-01 - 2015-11-01</t>
  </si>
  <si>
    <t>http://journals.lww.com/jcat</t>
  </si>
  <si>
    <t>http://journals.lww.com/euro-emergencymed</t>
  </si>
  <si>
    <t>http://journals.lww.com/topicsinclinicalnutrition</t>
  </si>
  <si>
    <t>2023-10-01</t>
  </si>
  <si>
    <t>1531-7056</t>
  </si>
  <si>
    <t>1538-1943</t>
  </si>
  <si>
    <t>http://journals.lww.com/acsm-essr</t>
  </si>
  <si>
    <t>Advanced Emergency Nursing Journal</t>
  </si>
  <si>
    <t>0091-6331</t>
  </si>
  <si>
    <t>1473-6535</t>
  </si>
  <si>
    <t>http://journals.lww.com/appliedimmunohist</t>
  </si>
  <si>
    <t>Topics in Pain Management</t>
  </si>
  <si>
    <t>Nursing Management</t>
  </si>
  <si>
    <t>0271-0749</t>
  </si>
  <si>
    <t>Contemporary Neurosurgery</t>
  </si>
  <si>
    <t>0268-4705</t>
  </si>
  <si>
    <t>http://journals.lww.com/pedorthopaedics</t>
  </si>
  <si>
    <t>http://journals.lww.com/cjsportsmed</t>
  </si>
  <si>
    <t>2151-8378</t>
  </si>
  <si>
    <t>Journal of Cardiovascular Pharmacology</t>
  </si>
  <si>
    <t>Current Opinion in Rheumatology</t>
  </si>
  <si>
    <t>1533-712X</t>
  </si>
  <si>
    <t>0893-0341</t>
  </si>
  <si>
    <t>Cornea</t>
  </si>
  <si>
    <t>2015-12-31</t>
  </si>
  <si>
    <t>2015-01-01 - 2023-12-01</t>
  </si>
  <si>
    <t>AJSP: Reviews and Reports</t>
  </si>
  <si>
    <t>0744-6314</t>
  </si>
  <si>
    <t>1531-6572</t>
  </si>
  <si>
    <t>http://journals.lww.com/headtraumarehab</t>
  </si>
  <si>
    <t>2016-02-01 - 2023-12-01</t>
  </si>
  <si>
    <t>European Journal of Emergency Medicine</t>
  </si>
  <si>
    <t>1528-9117</t>
  </si>
  <si>
    <t>1932-7501</t>
  </si>
  <si>
    <t>1531-5754</t>
  </si>
  <si>
    <t>Ultrasound Quarterly</t>
  </si>
  <si>
    <t>Current Opinion in Allergy &amp; Clinical Immunology</t>
  </si>
  <si>
    <t>http://journals.lww.com/annalsplasticsurgery</t>
  </si>
  <si>
    <t>1538-3008</t>
  </si>
  <si>
    <t>http://journals.lww.com/obgynsurvey</t>
  </si>
  <si>
    <t>http://journals.lww.com/internat-ophthalmology</t>
  </si>
  <si>
    <t>2015-01-31 - 2024-01-31</t>
  </si>
  <si>
    <t>http://journals.lww.com/co-infectiousdiseases</t>
  </si>
  <si>
    <t>http://journals.lww.com/co-supportiveandpalliativecare</t>
  </si>
  <si>
    <t>0020-8167</t>
  </si>
  <si>
    <t>1531-698X</t>
  </si>
  <si>
    <t>1948-8270</t>
  </si>
  <si>
    <t>1550-5030</t>
  </si>
  <si>
    <t>Current Opinion in Cardiology</t>
  </si>
  <si>
    <t>1072-4109</t>
  </si>
  <si>
    <t>http://journals.lww.com/backletter</t>
  </si>
  <si>
    <t>2380-0216</t>
  </si>
  <si>
    <t>2015-01-01 - 2023-11-01</t>
  </si>
  <si>
    <t>Current Opinion in Pediatrics</t>
  </si>
  <si>
    <t>1550-5057</t>
  </si>
  <si>
    <t>0882-7524</t>
  </si>
  <si>
    <t>Postgraduate Obstetrics &amp; Gynecology</t>
  </si>
  <si>
    <t>Home Healthcare Now</t>
  </si>
  <si>
    <t>http://journals.lww.com/pidj</t>
  </si>
  <si>
    <t>1070-5295</t>
  </si>
  <si>
    <t>Lippincott's Bone and Joint Newsletter</t>
  </si>
  <si>
    <t>2574-2167</t>
  </si>
  <si>
    <t>0193-1091</t>
  </si>
  <si>
    <t>1473-5601</t>
  </si>
  <si>
    <t>Nursing</t>
  </si>
  <si>
    <t>Alzheimer Disease &amp; Associated Disorders</t>
  </si>
  <si>
    <t>2015-01-01 - 2024-01-01</t>
  </si>
  <si>
    <t>http://journals.lww.com/jorthotrauma</t>
  </si>
  <si>
    <t>http://journals.lww.com/cinjournal</t>
  </si>
  <si>
    <t>0029-6562</t>
  </si>
  <si>
    <t>2022-11-01</t>
  </si>
  <si>
    <t>1550-3259</t>
  </si>
  <si>
    <t>https://journals.lww.com/biomedicalsafetystandards/pages/default.aspx</t>
  </si>
  <si>
    <t>1552-2032</t>
  </si>
  <si>
    <t>0276-2234</t>
  </si>
  <si>
    <t>Psychiatric Genetics</t>
  </si>
  <si>
    <t>1751-4266</t>
  </si>
  <si>
    <t>2015-01-10 - 2024-01-01</t>
  </si>
  <si>
    <t>http://journals.lww.com/co-obgyn</t>
  </si>
  <si>
    <t>http://journals.lww.com/anti-cancerdrugs</t>
  </si>
  <si>
    <t>2015-01-31</t>
  </si>
  <si>
    <t>http://journals.lww.com/jcnjournal</t>
  </si>
  <si>
    <t>The Nurse Practitioner</t>
  </si>
  <si>
    <t>http://journals.lww.com/jonajournal</t>
  </si>
  <si>
    <t>http://journals.lww.com/ectjournal</t>
  </si>
  <si>
    <t>http://journals.lww.com/bpmonitoring</t>
  </si>
  <si>
    <t>0022-3018</t>
  </si>
  <si>
    <t>1080-9775</t>
  </si>
  <si>
    <t>http://journals.lww.com/iycjournal</t>
  </si>
  <si>
    <t>0955-8829</t>
  </si>
  <si>
    <t>Annals of Plastic Surgery</t>
  </si>
  <si>
    <t>1040-8703</t>
  </si>
  <si>
    <t>http://journals.lww.com/co-hematology</t>
  </si>
  <si>
    <t>1538-9847</t>
  </si>
  <si>
    <t>Current Opinion in Supportive &amp; Palliative Care</t>
  </si>
  <si>
    <t>Journal of Clinical Neuromuscular Disease</t>
  </si>
  <si>
    <t>Beginning Issue</t>
  </si>
  <si>
    <t>JONA: The Journal of Nursing Administration</t>
  </si>
  <si>
    <t>1746-6318</t>
  </si>
  <si>
    <t>Pathology Case Reviews</t>
  </si>
  <si>
    <t>Clinical Journal of Sport Medicine</t>
  </si>
  <si>
    <t>http://journals.lww.com/nuclearmed</t>
  </si>
  <si>
    <t>http://journals.lww.com/behaviouralpharm</t>
  </si>
  <si>
    <t>Product Name</t>
  </si>
  <si>
    <t>1522-0443</t>
  </si>
  <si>
    <t>1539-736X</t>
  </si>
  <si>
    <t>1531-6963</t>
  </si>
  <si>
    <t>1536-0652</t>
  </si>
  <si>
    <t>http://journals.lww.com/amjdermatopathology</t>
  </si>
  <si>
    <t>Topics in Language Disorders</t>
  </si>
  <si>
    <t>http://journals.lww.com/co-rheumatology</t>
  </si>
  <si>
    <t>http://journals.lww.com/advancesinnursingscience</t>
  </si>
  <si>
    <t>0745-7472</t>
  </si>
  <si>
    <t>0959-4973</t>
  </si>
  <si>
    <t>http://journals.lww.com/addictiondisorders</t>
  </si>
  <si>
    <t>http://journals.lww.com/dccnjournal</t>
  </si>
  <si>
    <t>1056-9103</t>
  </si>
  <si>
    <t>0885-9698</t>
  </si>
  <si>
    <t>http://journals.lww.com/alzheimerjournal</t>
  </si>
  <si>
    <t>Applied Immunohistochemistry &amp; Molecular Morphology</t>
  </si>
  <si>
    <t>Journal of Nursing Care Quality</t>
  </si>
  <si>
    <t>0362-5664</t>
  </si>
  <si>
    <t>Current Opinion in Pulmonary Medicine</t>
  </si>
  <si>
    <t>1746-630X</t>
  </si>
  <si>
    <t>1473-6551</t>
  </si>
  <si>
    <t>1549-8417</t>
  </si>
  <si>
    <t>http://journals.lww.com/jcejournal</t>
  </si>
  <si>
    <t>Techniques in Hand &amp; Upper Extremity Surgery</t>
  </si>
  <si>
    <t>http://journals.lww.com/pec-online</t>
  </si>
  <si>
    <t>International Clinical Psychopharmacology</t>
  </si>
  <si>
    <t>http://journals.lww.com/cancernursingonline</t>
  </si>
  <si>
    <t>http://journals.lww.com/postgradobgyn</t>
  </si>
  <si>
    <t>1549-8425</t>
  </si>
  <si>
    <t>0730-4625</t>
  </si>
  <si>
    <t>2015-03-01 - 2021-12-01</t>
  </si>
  <si>
    <t>2015-04-01 - 2024-02-01</t>
  </si>
  <si>
    <t>http://journals.lww.com/anesthesiaclinics</t>
  </si>
  <si>
    <t>2015-03-01 - 2023-12-01</t>
  </si>
  <si>
    <t>1473-6578</t>
  </si>
  <si>
    <t>2015-01-01 - 2024-01-30</t>
  </si>
  <si>
    <t>http://journals.lww.com/jpho-online</t>
  </si>
  <si>
    <t>1350-7540</t>
  </si>
  <si>
    <t>1539-0721</t>
  </si>
  <si>
    <t>http://journals.lww.com/co-endocrinology</t>
  </si>
  <si>
    <t>Nurse Educator</t>
  </si>
  <si>
    <t>0893-2190</t>
  </si>
  <si>
    <t>http://journals.lww.com/jcrjournal</t>
  </si>
  <si>
    <t>1082-9784</t>
  </si>
  <si>
    <t>1532-3145</t>
  </si>
  <si>
    <t>http://journals.lww.com/co-psychiatry</t>
  </si>
  <si>
    <t>American Journal of Forensic Medicine &amp; Pathology</t>
  </si>
  <si>
    <t>Current Opinion in Otolaryngology &amp; Head &amp; Neck Surgery</t>
  </si>
  <si>
    <t>1087-2418</t>
  </si>
  <si>
    <t>Journal of Computer Assisted Tomography</t>
  </si>
  <si>
    <t>Journal of Glaucoma</t>
  </si>
  <si>
    <t>Infectious Diseases in Clinical Practice</t>
  </si>
  <si>
    <t>0887-9311</t>
  </si>
  <si>
    <t>Nursing Made Incredibly Easy!</t>
  </si>
  <si>
    <t>1050-642X</t>
  </si>
  <si>
    <t>1057-3631</t>
  </si>
  <si>
    <t>Adverse Drug Reaction Bulletin</t>
  </si>
  <si>
    <t>http://journals.lww.com/hnpjournal</t>
  </si>
  <si>
    <t>0148-7043</t>
  </si>
  <si>
    <t>http://journals.lww.com/co-neurology</t>
  </si>
  <si>
    <t>http://journals.lww.com/bronchology</t>
  </si>
  <si>
    <t>1536-4828</t>
  </si>
  <si>
    <t>0163-4356</t>
  </si>
  <si>
    <t>2021-12-01</t>
  </si>
  <si>
    <t>Behavioural Pharmacology</t>
  </si>
  <si>
    <t>1062-4821</t>
  </si>
  <si>
    <t>1550-5049</t>
  </si>
  <si>
    <t>1095-0680</t>
  </si>
  <si>
    <t>1932-8087</t>
  </si>
  <si>
    <t>2018-05-01 - 2024-03-01</t>
  </si>
  <si>
    <t>1068-9508</t>
  </si>
  <si>
    <t>http://journals.lww.com/techhandsurg</t>
  </si>
  <si>
    <t>JCR: Journal of Clinical Rheumatology</t>
  </si>
  <si>
    <t>http://journals.lww.com/jpnnjournal</t>
  </si>
  <si>
    <t>1527-7941</t>
  </si>
  <si>
    <t>2381-5949</t>
  </si>
  <si>
    <t>Latest Year Coverage</t>
  </si>
  <si>
    <t>0890-5339</t>
  </si>
  <si>
    <t>MCN: The American Journal of Maternal/Child Nursing</t>
  </si>
  <si>
    <t>1538-9839</t>
  </si>
  <si>
    <t>eISSN</t>
  </si>
  <si>
    <t>0883-5691</t>
  </si>
  <si>
    <t>1078-4659</t>
  </si>
  <si>
    <t>http://journals.lww.com/qmhcjournal</t>
  </si>
  <si>
    <t>1473-5733</t>
  </si>
  <si>
    <t>1531-6971</t>
  </si>
  <si>
    <t>http://journals.lww.com/pathologycasereviews</t>
  </si>
  <si>
    <t>Female Pelvic Medicine &amp; Reconstructive Surgery</t>
  </si>
  <si>
    <t>2023-12-01</t>
  </si>
  <si>
    <t>http://journals.lww.com/sportsmedarthro</t>
  </si>
  <si>
    <t>2015-01-15</t>
  </si>
  <si>
    <t>http://journals.lww.com/co-hivandaids</t>
  </si>
  <si>
    <t>2159-7774</t>
  </si>
  <si>
    <t>2331-2637</t>
  </si>
  <si>
    <t>0951-7375</t>
  </si>
  <si>
    <t>http://journals.lww.com/co-otolaryngology</t>
  </si>
  <si>
    <t>2016-02-01</t>
  </si>
  <si>
    <t>http://journals.lww.com/jcge</t>
  </si>
  <si>
    <t>0960-8931</t>
  </si>
  <si>
    <t>Contemporary Diagnostic Radiology</t>
  </si>
  <si>
    <t>Surgical Laparoscopy, Endoscopy &amp; Percutaneous Techniques</t>
  </si>
  <si>
    <t>0342-5282</t>
  </si>
  <si>
    <t>0277-3732</t>
  </si>
  <si>
    <t>Current Opinion in Lipidology</t>
  </si>
  <si>
    <t>http://journals.lww.com/jclinrheum</t>
  </si>
  <si>
    <t>http://journals.lww.com/immunotherapy-journal</t>
  </si>
  <si>
    <t>0025-7079</t>
  </si>
  <si>
    <t>0885-9701</t>
  </si>
  <si>
    <t>1536-0229</t>
  </si>
  <si>
    <t>0267-1379</t>
  </si>
  <si>
    <t>Current Orthopaedic Practice</t>
  </si>
  <si>
    <t>The American Journal of Dermatopathology</t>
  </si>
  <si>
    <t>0954-139X</t>
  </si>
  <si>
    <t>0268-1315</t>
  </si>
  <si>
    <t>http://journals.lww.com/investigativeradiology</t>
  </si>
  <si>
    <t>Journal of Ambulatory Care Management</t>
  </si>
  <si>
    <t>http://journals.lww.com/nursing</t>
  </si>
  <si>
    <t>http://journals.lww.com/jncqjournal</t>
  </si>
  <si>
    <t>2024-01-01</t>
  </si>
  <si>
    <t>http://journals.lww.com/homehealthcarenurseonline</t>
  </si>
  <si>
    <t>Nursing Administration Quarterly</t>
  </si>
  <si>
    <t>http://journals.lww.com/acsm-healthfitness</t>
  </si>
  <si>
    <t>1744-6872</t>
  </si>
  <si>
    <t>http://journals.lww.com/epidem</t>
  </si>
  <si>
    <t>http://journals.lww.com/americantherapeutics</t>
  </si>
  <si>
    <t>http://journals.lww.com/co-lipidology</t>
  </si>
  <si>
    <t>Journal of Cardiopulmonary Rehabilitation and Prevention</t>
  </si>
  <si>
    <t>2015-11-01</t>
  </si>
  <si>
    <t>1550-5111</t>
  </si>
  <si>
    <t>0143-3636</t>
  </si>
  <si>
    <t>2015-02-01 - 2024-01-01</t>
  </si>
  <si>
    <t>Critical Care Nursing Quarterly</t>
  </si>
  <si>
    <t>1544-5186</t>
  </si>
  <si>
    <t>http://journals.lww.com/cardiologyinreview</t>
  </si>
  <si>
    <t>0002-0443</t>
  </si>
  <si>
    <t>Current Opinion in Hematology</t>
  </si>
  <si>
    <t>1473-6527</t>
  </si>
  <si>
    <t>http://journals.lww.com/surgical-laparoscopy</t>
  </si>
  <si>
    <t>https://journals.lww.com/revmedmicrobiol/pages/default.aspx</t>
  </si>
  <si>
    <t>2015-01-16</t>
  </si>
  <si>
    <t>http://journals.lww.com/psychopharmacology</t>
  </si>
  <si>
    <t>2015-01-01 - 2023-10-01</t>
  </si>
  <si>
    <t>0044-6394</t>
  </si>
  <si>
    <t>Journal of Clinical Gastroenterology</t>
  </si>
  <si>
    <t>1931-4485</t>
  </si>
  <si>
    <t>1527-4268</t>
  </si>
  <si>
    <t>0363-9568</t>
  </si>
  <si>
    <t>Dimensions of Critical Care Nursing</t>
  </si>
  <si>
    <t>0894-7376</t>
  </si>
  <si>
    <t>1473-5571</t>
  </si>
  <si>
    <t>http://journals.lww.com/co-pulmonarymedicine</t>
  </si>
  <si>
    <t>Journal of Orthopaedic Trauma</t>
  </si>
  <si>
    <t>1003-0117</t>
  </si>
  <si>
    <t>1536-9943</t>
  </si>
  <si>
    <t>Anti-Cancer Drugs</t>
  </si>
  <si>
    <t>Cancer Nursing</t>
  </si>
  <si>
    <t>2015-04-01</t>
  </si>
  <si>
    <t>1531-7080</t>
  </si>
  <si>
    <t>1541-2016</t>
  </si>
  <si>
    <t>1543-3641</t>
  </si>
  <si>
    <t>The Cancer Journal</t>
  </si>
  <si>
    <t>http://journals.lww.com/jaids</t>
  </si>
  <si>
    <t>Techniques in Orthopaedics</t>
  </si>
  <si>
    <t>Journal of Clinical Engineering</t>
  </si>
  <si>
    <t>2022-08-01 - 2024-01-01</t>
  </si>
  <si>
    <t>American Journal of Clinical Oncology</t>
  </si>
  <si>
    <t>http://journals.lww.com/coronary-artery</t>
  </si>
  <si>
    <t>http://journals.lww.com/amjforensicmedicine</t>
  </si>
  <si>
    <t>1060-152X</t>
  </si>
  <si>
    <t>http://journals.lww.com/co-gastroenterology</t>
  </si>
  <si>
    <t>Current Opinion in Anaesthesiology</t>
  </si>
  <si>
    <t>Oncology Times</t>
  </si>
  <si>
    <t>0954-6928</t>
  </si>
  <si>
    <t>AJN, American Journal of Nursing</t>
  </si>
  <si>
    <t>1533-9866</t>
  </si>
  <si>
    <t>0955-8810</t>
  </si>
  <si>
    <t>Prod Code</t>
  </si>
  <si>
    <t>http://journals.lww.com/nursingresearchonline</t>
  </si>
  <si>
    <t>0271-8294</t>
  </si>
  <si>
    <t>1531-7021</t>
  </si>
  <si>
    <t>AIDS</t>
  </si>
  <si>
    <t>http://journals.lww.com/theneurologist</t>
  </si>
  <si>
    <t>1075-2765</t>
  </si>
  <si>
    <t>Journal of Nervous &amp; Mental Disease</t>
  </si>
  <si>
    <t>2015-01-02 - 2024-02-01</t>
  </si>
  <si>
    <t>http://journals.lww.com/professionalcasemanagementjournal</t>
  </si>
  <si>
    <t>International Journal of Rehabilitation Research</t>
  </si>
  <si>
    <t>2015-02-01</t>
  </si>
  <si>
    <t>0952-7907</t>
  </si>
  <si>
    <t>0882-5645</t>
  </si>
  <si>
    <t>Professional Case Management</t>
  </si>
  <si>
    <t>http://journals.lww.com/nutritiontodayonline</t>
  </si>
  <si>
    <t>Consortia CustName</t>
  </si>
  <si>
    <t>0161-9268</t>
  </si>
  <si>
    <t>Current Opinion in Psychiatry</t>
  </si>
  <si>
    <t>2770-3169</t>
  </si>
  <si>
    <t>1931-4493</t>
  </si>
  <si>
    <t>1040-8738</t>
  </si>
  <si>
    <t>American Journal of Therapeutics</t>
  </si>
  <si>
    <t>http://journals.lww.com/clinicalneuropharm</t>
  </si>
  <si>
    <t>Nursing Research</t>
  </si>
  <si>
    <t>http://journals.lww.com/nursingmadeincrediblyeasy</t>
  </si>
  <si>
    <t>1550-3275</t>
  </si>
  <si>
    <t>2024-01-30</t>
  </si>
  <si>
    <t>Beginning Year Coverage</t>
  </si>
  <si>
    <t>0887-9303</t>
  </si>
  <si>
    <t>Pediatric Infectious Disease Journal</t>
  </si>
  <si>
    <t>http://journals.lww.com/co-allergy</t>
  </si>
  <si>
    <t>http://journals.lww.com/co-transplantation</t>
  </si>
  <si>
    <t>1538-9774</t>
  </si>
  <si>
    <t>http://journals.lww.com/topicsinlanguagedisorders</t>
  </si>
  <si>
    <t>Urogynecology</t>
  </si>
  <si>
    <t>http://journals.lww.com/co-pediatrics</t>
  </si>
  <si>
    <t>0162-220X</t>
  </si>
  <si>
    <t>http://journals.lww.com/cogbehavneurol</t>
  </si>
  <si>
    <t>http://journals.lww.com/critpathcardio</t>
  </si>
  <si>
    <t>2022-07-01</t>
  </si>
  <si>
    <t>http://journals.lww.com/ajnonline</t>
  </si>
  <si>
    <t>Health Care Management Review</t>
  </si>
  <si>
    <t>European Journal of Gastroenterology &amp; Hepatology</t>
  </si>
  <si>
    <t>http://journals.lww.com/naqjournal</t>
  </si>
  <si>
    <t>1531-703X</t>
  </si>
  <si>
    <t>1752-2978</t>
  </si>
  <si>
    <t>1040-8746</t>
  </si>
  <si>
    <t>1539-2031</t>
  </si>
  <si>
    <t>0029-7828</t>
  </si>
  <si>
    <t>1040-872X</t>
  </si>
  <si>
    <t>http://journals.lww.com/aenjournal</t>
  </si>
  <si>
    <t>0271-6798</t>
  </si>
  <si>
    <t>1054-0725</t>
  </si>
  <si>
    <t>AccessType</t>
  </si>
  <si>
    <t>http://journals.lww.com/cardiovascularpharm</t>
  </si>
  <si>
    <t>OfferedOn</t>
  </si>
  <si>
    <t>Contemporary Spine Surgery</t>
  </si>
  <si>
    <t>Topics in Magnetic Resonance Imaging</t>
  </si>
  <si>
    <t>2380-0186</t>
  </si>
  <si>
    <t>1536-593X</t>
  </si>
  <si>
    <t>2022-04-01</t>
  </si>
  <si>
    <t>1062-8592</t>
  </si>
  <si>
    <t>0962-8827</t>
  </si>
  <si>
    <t>1531-7072</t>
  </si>
  <si>
    <t>0020-9996</t>
  </si>
  <si>
    <t>2024-03-01</t>
  </si>
  <si>
    <t>1091-5397</t>
  </si>
  <si>
    <t>http://journals.lww.com/jphmp</t>
  </si>
  <si>
    <t>0898-4921</t>
  </si>
  <si>
    <t>1538-1145</t>
  </si>
  <si>
    <t>1534-4908</t>
  </si>
  <si>
    <t>ACSM'S Health &amp; Fitness Journal</t>
  </si>
  <si>
    <t>2015-12-01</t>
  </si>
  <si>
    <t>0363-3624</t>
  </si>
  <si>
    <t>Current Opinion in Clinical Nutrition &amp; Metabolic Care</t>
  </si>
  <si>
    <t>2015-01-15 - 2024-01-01</t>
  </si>
  <si>
    <t>Journal of Neurosurgical Anesthesiology</t>
  </si>
  <si>
    <t>2022-04-01 - 2024-01-01</t>
  </si>
  <si>
    <t>http://journals.lww.com/jpharmacogenetics</t>
  </si>
  <si>
    <t>Topics in Geriatric Rehabilitation</t>
  </si>
  <si>
    <t>JAIDS Journal of Acquired Immune Deficiency Syndromes</t>
  </si>
  <si>
    <t>Current Opinion in Gastroenterology</t>
  </si>
  <si>
    <t>http://journals.lww.com/oncology-times</t>
  </si>
  <si>
    <t>Journal of Head Trauma Rehabilitation</t>
  </si>
  <si>
    <t>ISSN</t>
  </si>
  <si>
    <t>0959-8278</t>
  </si>
  <si>
    <t>Journal of Bronchology &amp; Interventional Pulmonology</t>
  </si>
  <si>
    <t>2016-01-01 - 2022-11-01</t>
  </si>
  <si>
    <t>Quality Management in Health Care</t>
  </si>
  <si>
    <t>http://journals.lww.com/ambulatorycaremanagement</t>
  </si>
  <si>
    <t>2024 JPN Emergency Response</t>
  </si>
  <si>
    <t>The Back Letter</t>
  </si>
  <si>
    <t>Sports Medicine and Arthroscopy Review</t>
  </si>
  <si>
    <t>0969-9546</t>
  </si>
  <si>
    <t>http://journals.lww.com/jonmd</t>
  </si>
  <si>
    <t>1536-3708</t>
  </si>
  <si>
    <t>Pediatric Emergency Care</t>
  </si>
  <si>
    <t>http://journals.lww.com/revmedmicrobiol</t>
  </si>
  <si>
    <t>Cognitive and Behavioral Neurology</t>
  </si>
  <si>
    <t>0896-3746</t>
  </si>
  <si>
    <t>http://journals.lww.com/aidsonline</t>
  </si>
  <si>
    <t>2015-01-01</t>
  </si>
  <si>
    <t>0951-7367</t>
  </si>
  <si>
    <t>0361-6274</t>
  </si>
  <si>
    <t>0163-2108</t>
  </si>
  <si>
    <t>1057-0829</t>
  </si>
  <si>
    <t>1550-2414</t>
  </si>
  <si>
    <t>0361-1817</t>
  </si>
  <si>
    <t>Journal of Pediatric Orthopaedics</t>
  </si>
  <si>
    <t/>
  </si>
  <si>
    <t>Advances in Anatomic Pathology</t>
  </si>
  <si>
    <t>2015-02-01 - 2023-12-01</t>
  </si>
  <si>
    <t>http://journals.lww.com/jpo-b</t>
  </si>
  <si>
    <t>http://journals.lww.com/corneajrnl</t>
  </si>
  <si>
    <t>1359-5237</t>
  </si>
  <si>
    <t>1061-5377</t>
  </si>
  <si>
    <t>Journal of Spinal Disorders &amp; Techniques</t>
  </si>
  <si>
    <t>European Journal of Cancer Prevention</t>
  </si>
  <si>
    <t>Journal of Perinatal &amp; Neonatal Nursing</t>
  </si>
  <si>
    <t>Epidemiology</t>
  </si>
  <si>
    <t>Infants &amp; Young Children</t>
  </si>
  <si>
    <t>http://journals.lww.com/psychgenetics</t>
  </si>
  <si>
    <t>1524-9557</t>
  </si>
  <si>
    <t>0957-5235</t>
  </si>
  <si>
    <t>Current Opinion in Neurology</t>
  </si>
  <si>
    <t>1538-9855</t>
  </si>
  <si>
    <t>Topics in Clinical Nutrition</t>
  </si>
  <si>
    <t>0361-929X</t>
  </si>
  <si>
    <t>http://journals.lww.com/journalppo</t>
  </si>
  <si>
    <t>ThirdParty Jumpstart</t>
  </si>
  <si>
    <t>Reviews and Research in Medical Microbiology</t>
  </si>
  <si>
    <t>Order</t>
  </si>
  <si>
    <t>Current Opinion in Oncology</t>
  </si>
  <si>
    <t>OVIDSP</t>
  </si>
  <si>
    <t>Publisher</t>
  </si>
  <si>
    <t>0885-3177</t>
  </si>
  <si>
    <t>https://journals.lww.com/fpmrs/pages/default.aspx</t>
  </si>
  <si>
    <t>http://journals.lww.com/eurjcancerprev</t>
  </si>
  <si>
    <t>http://journals.lww.com/techfootankle</t>
  </si>
  <si>
    <t>Current Opinion in Nephrology &amp; Hypertension</t>
  </si>
  <si>
    <t>Biomedical Safety &amp; Standards</t>
  </si>
  <si>
    <t>Blood Pressure Monitoring</t>
  </si>
  <si>
    <t>Addictive Disorders &amp; Their Treatment</t>
  </si>
  <si>
    <t>http://journals.lww.com/obstetricanesthesia</t>
  </si>
  <si>
    <t>1536-5395</t>
  </si>
  <si>
    <t>http://journals.lww.com/anatomicpathology</t>
  </si>
  <si>
    <t>2015-03-01</t>
  </si>
  <si>
    <t>1044-3983</t>
  </si>
  <si>
    <t>1524-4725</t>
  </si>
  <si>
    <t>1751-4258</t>
  </si>
  <si>
    <t>Topics in Obstetrics &amp; Gynecology</t>
  </si>
  <si>
    <t>Current Opinion in Ophthalmology</t>
  </si>
  <si>
    <t>Clinical Nuclear Medicine</t>
  </si>
  <si>
    <t>Investigative Radiology</t>
  </si>
  <si>
    <t>1363-1950</t>
  </si>
  <si>
    <t>http://journals.lww.com/aswcjournal</t>
  </si>
  <si>
    <t>1535-1122</t>
  </si>
  <si>
    <t>1535-1815</t>
  </si>
  <si>
    <t>Journal of Patient Safety</t>
  </si>
  <si>
    <t>2018-05-01</t>
  </si>
  <si>
    <t>1533-4112</t>
  </si>
  <si>
    <t>Latest Volume</t>
  </si>
  <si>
    <t>Beginning Volume</t>
  </si>
  <si>
    <t>1531-6998</t>
  </si>
  <si>
    <t>2015-02-01 - 2024-02-01</t>
  </si>
  <si>
    <t>2015-01-01 - 2022-04-01</t>
  </si>
  <si>
    <t>2161-5179</t>
  </si>
  <si>
    <t>International Ophthalmology Clinics</t>
  </si>
  <si>
    <t>Current Opinion in Obstetrics &amp; Gynecology</t>
  </si>
  <si>
    <t>http://journals.lww.com/co-ophthalmology</t>
  </si>
  <si>
    <t>0954-691X</t>
  </si>
  <si>
    <t>2022-08-01</t>
  </si>
  <si>
    <t>Clinical Dysmorphology</t>
  </si>
  <si>
    <t>OTA International: The Open Access Journal of Orthopaedic Trauma</t>
  </si>
  <si>
    <t>2161-6094</t>
  </si>
  <si>
    <t>1473-6519</t>
  </si>
  <si>
    <t>1531-7048</t>
  </si>
  <si>
    <t>0957-9672</t>
  </si>
  <si>
    <t>http://journals.lww.com/topicsinpainmanagement</t>
  </si>
  <si>
    <t>http://journals.lww.com/hcmrjournal</t>
  </si>
  <si>
    <t>1077-4114</t>
  </si>
  <si>
    <t>2015-01-01 - 2024-03-01</t>
  </si>
  <si>
    <t>1752-296X</t>
  </si>
  <si>
    <t>Cardiology in Review</t>
  </si>
  <si>
    <t>0277-3740</t>
  </si>
  <si>
    <t>http://journals.lww.com/co-criticalcare</t>
  </si>
  <si>
    <t>0749-5161</t>
  </si>
  <si>
    <t>http://journals.lww.com/clindysmorphol</t>
  </si>
  <si>
    <t>http://journals.lww.com/nuclearmedicinecomm</t>
  </si>
  <si>
    <t>0002-936X</t>
  </si>
  <si>
    <t>1537-162X</t>
  </si>
  <si>
    <t>Critical Pathways in Cardiology: A Journal of Evidence-Based Medicine</t>
  </si>
  <si>
    <t>2015-01-15 - 2015-12-31</t>
  </si>
  <si>
    <t>0020-5907</t>
  </si>
  <si>
    <t>http://journals.lww.com/techortho</t>
  </si>
  <si>
    <t>http://journals.lww.com/clinicalpain</t>
  </si>
  <si>
    <t>Journal of Psychiatric Practice</t>
  </si>
  <si>
    <t>1070-5287</t>
  </si>
  <si>
    <t>2015-01-10</t>
  </si>
  <si>
    <t>0360-4039</t>
  </si>
  <si>
    <t>http://journals.lww.com/jcnmd</t>
  </si>
  <si>
    <t>The Clinical Journal of Pain</t>
  </si>
  <si>
    <t>1531-7013</t>
  </si>
  <si>
    <t>Family &amp; Community Health</t>
  </si>
  <si>
    <t>1473-6500</t>
  </si>
  <si>
    <t>Clinical Spine Surgery: A Spine Publication</t>
  </si>
  <si>
    <t>1533-4015</t>
  </si>
  <si>
    <t>Melanoma Research</t>
  </si>
  <si>
    <t>http://journals.lww.com/cdronline</t>
  </si>
  <si>
    <t>Current Opinion in Endocrinology, Diabetes &amp; Obesity</t>
  </si>
  <si>
    <t>Current Opinion in HIV and AIDS</t>
  </si>
  <si>
    <t>Journal of Pediatric Hematology/Oncology</t>
  </si>
  <si>
    <t>Journal of Cardiovascular Nursing</t>
  </si>
  <si>
    <t>Reviews in Medical Microbiology</t>
  </si>
  <si>
    <t>0149-9009</t>
  </si>
  <si>
    <t>http://journals.lww.com/co-anesthesiology</t>
  </si>
  <si>
    <t>0963-0643</t>
  </si>
  <si>
    <t>http://journals.lww.com/amjclinicaloncology</t>
  </si>
  <si>
    <t>2015-01-01 - 2024-02-01</t>
  </si>
  <si>
    <t>2016-01-01</t>
  </si>
  <si>
    <t>http://journals.lww.com/pancreasjournal</t>
  </si>
  <si>
    <t>http://journals.lww.com/em-news</t>
  </si>
  <si>
    <t>0883-5993</t>
  </si>
  <si>
    <t>1473-6586</t>
  </si>
  <si>
    <t>http://journals.lww.com/ultrasound-quarterly</t>
  </si>
  <si>
    <t>1063-8628</t>
  </si>
  <si>
    <t>http://journals.lww.com/eurojgh</t>
  </si>
  <si>
    <t>Advances in Skin &amp; Wound Care</t>
  </si>
  <si>
    <t>http://journals.lww.com/jpelvicsurgery</t>
  </si>
  <si>
    <t>http://journals.lww.com/melanomaresearch</t>
  </si>
  <si>
    <t>2015-01-01 - 2022-07-01</t>
  </si>
  <si>
    <t>1473-656X</t>
  </si>
  <si>
    <t>Journal of Thoracic Imaging</t>
  </si>
  <si>
    <t>1543-9879</t>
  </si>
  <si>
    <t>0029-666X</t>
  </si>
  <si>
    <t>2015-02-01 - 2015-12-01</t>
  </si>
  <si>
    <t>1538-9804</t>
  </si>
  <si>
    <t>Journal of Clinical Psychopharmacology</t>
  </si>
  <si>
    <t>Dermatologic Surgery</t>
  </si>
  <si>
    <t>http://journals.lww.com/infectdis</t>
  </si>
  <si>
    <t>The Hearing Journal</t>
  </si>
  <si>
    <t>http://journals.lww.com/intjrehabilres</t>
  </si>
  <si>
    <t>Jumpstart</t>
  </si>
  <si>
    <t>http://journals.lww.com/co-cardiology</t>
  </si>
  <si>
    <t>http://journals.lww.com/jspinaldisorders</t>
  </si>
  <si>
    <t>http://journals.lww.com/adversedrugreactbull</t>
  </si>
  <si>
    <t>CIN: Computers, Informatics, Nursing</t>
  </si>
  <si>
    <t>http://journals.lww.com/nursingmanagement</t>
  </si>
  <si>
    <t>http://journals.lww.com/jnsa</t>
  </si>
  <si>
    <t>The Neurologist</t>
  </si>
  <si>
    <t>Pancreas</t>
  </si>
  <si>
    <t>http://journals.lww.com/cssnewsletter</t>
  </si>
  <si>
    <t>2015-01-01 - 2023-07-01</t>
  </si>
  <si>
    <t>1537-1611</t>
  </si>
  <si>
    <t>1 and 2 - Special Issue</t>
  </si>
  <si>
    <t>http://journals.lww.com/co-oncology</t>
  </si>
  <si>
    <t>1536-0253</t>
  </si>
  <si>
    <t>Medical Care</t>
  </si>
  <si>
    <t>Clinical Neuropharmacology</t>
  </si>
  <si>
    <t>1540-336X</t>
  </si>
  <si>
    <t>Current Opinion in Infectious Diseases</t>
  </si>
  <si>
    <t>Journal Title</t>
  </si>
  <si>
    <t>LPCN-GP-R20</t>
  </si>
  <si>
    <t>Year Coverage</t>
  </si>
  <si>
    <t>1076-0512</t>
  </si>
  <si>
    <t>2015-01-02</t>
  </si>
  <si>
    <t>http://journals.lww.com/glaucomajournal</t>
  </si>
  <si>
    <t>http://journals.lww.com/mcnjournal</t>
  </si>
  <si>
    <t>Coronary Artery Disease</t>
  </si>
  <si>
    <t>1473-6322</t>
  </si>
  <si>
    <t>1065-6251</t>
  </si>
  <si>
    <t>Blood Coagulation &amp; Fibrinolysis</t>
  </si>
  <si>
    <t>2023-11-01</t>
  </si>
  <si>
    <t>2374-4529</t>
  </si>
  <si>
    <t>0363-8855</t>
  </si>
  <si>
    <t>1076-1608</t>
  </si>
  <si>
    <t>Journal of Pediatric Orthopaedics B</t>
  </si>
  <si>
    <t>Exercise and Sport Sciences Reviews</t>
  </si>
  <si>
    <t>2024-01-31</t>
  </si>
  <si>
    <t>Current Opinion in Organ Transplantation</t>
  </si>
  <si>
    <t>1533-404X</t>
  </si>
  <si>
    <t>2381-652X</t>
  </si>
  <si>
    <t>http://journals.lww.com/nurseeducatoronline</t>
  </si>
  <si>
    <t>Latest Issue</t>
  </si>
  <si>
    <t>http://journals.lww.com/familyandcommunityhealth</t>
  </si>
  <si>
    <t>http://journals.lww.com/bloodcoagulation</t>
  </si>
  <si>
    <t>LWW Proprietary Collection Emerging Market - w/o Perpetual Access Revised</t>
  </si>
  <si>
    <t>The Journal of ECT</t>
  </si>
  <si>
    <t>1538-8654</t>
  </si>
  <si>
    <t>2770-3150</t>
  </si>
  <si>
    <t>1536-5409</t>
  </si>
  <si>
    <t>2015-01-16 - 2024-01-01</t>
  </si>
  <si>
    <t>Nuclear Medicine Communications</t>
  </si>
  <si>
    <t>2024-02-01</t>
  </si>
  <si>
    <t>http://journals.lww.com/lww-medicalcare</t>
  </si>
  <si>
    <t>2023-07-01</t>
  </si>
  <si>
    <t>http://journals.lww.com/co-clinicalnutrition</t>
  </si>
  <si>
    <t>http://journals.lww.com/contempneurosurg</t>
  </si>
  <si>
    <t>1536-7355</t>
  </si>
  <si>
    <t>Current Opinion in Urology</t>
  </si>
  <si>
    <t>Pharmacogenetics and Genomics</t>
  </si>
  <si>
    <t>Obstetrical &amp; Gynecological Survey</t>
  </si>
  <si>
    <t>http://journals.lww.com/ccnq</t>
  </si>
  <si>
    <t>International Anesthesiology Clinics</t>
  </si>
  <si>
    <t>http://journals.lww.com/co-urology</t>
  </si>
  <si>
    <t>http://journals.lww.com/dermatologicsurgery</t>
  </si>
  <si>
    <t>1C</t>
  </si>
  <si>
    <t>1539-2465</t>
  </si>
  <si>
    <t>Holistic Nursing Practice</t>
  </si>
  <si>
    <t>http://journals.lww.com/thehearingjournal</t>
  </si>
  <si>
    <t>0275-665X</t>
  </si>
  <si>
    <t>Current Opinion in Critical Care</t>
  </si>
  <si>
    <t>0363-9762</t>
  </si>
  <si>
    <t>0889-4655</t>
  </si>
  <si>
    <t>0148-9917</t>
  </si>
  <si>
    <t>0160-2446</t>
  </si>
  <si>
    <t>2015-01-15 - 2024-02-01</t>
  </si>
  <si>
    <t>1040-8711</t>
  </si>
  <si>
    <t>0891-3668</t>
  </si>
  <si>
    <t>0363-8715</t>
  </si>
  <si>
    <t>Journal of Immunotherapy</t>
  </si>
  <si>
    <t>http://journals.lww.com/topicsingeriatricrehabilitation</t>
  </si>
  <si>
    <t>http://journals.lww.com/thoracicimaging</t>
  </si>
  <si>
    <t>http://journals.lww.com/journalpatientsafety</t>
  </si>
  <si>
    <t>http://journals.lww.com/intclinpsychopharm</t>
  </si>
  <si>
    <t>1528-4050</t>
  </si>
  <si>
    <t>http://journals.lww.com/co-nephrolhypertens</t>
  </si>
  <si>
    <t>1536-1004</t>
  </si>
  <si>
    <t>http://journals.lww.com/c-orthopaedicpractice</t>
  </si>
  <si>
    <t>1941-7551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</si>
</sst>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2" fillId="0" borderId="0" xfId="0" applyFont="1"/>
  </cellXfs>
  <cellStyles count="2">
    <cellStyle name="Hyperlink" xfId="1" builtinId="8"/>
    <cellStyle name="Normal" xfId="0" builtinId="0"/>
  </cellStyles>
  <dxfs count="1">
    <dxf>
      <font>
        <b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161" totalsRowShown="0" headerRowDxfId="0" headerRowCellStyle="Normal">
  <autoFilter ref="A1:S161" xr:uid="{00000000-0009-0000-0100-000001000000}"/>
  <tableColumns count="19">
    <tableColumn id="1" xr3:uid="{00000000-0010-0000-0000-000001000000}" name="Journal Title"/>
    <tableColumn id="2" xr3:uid="{00000000-0010-0000-0000-000002000000}" name="ISSN"/>
    <tableColumn id="3" xr3:uid="{00000000-0010-0000-0000-000003000000}" name="eISSN"/>
    <tableColumn id="4" xr3:uid="{00000000-0010-0000-0000-000004000000}" name="Publisher"/>
    <tableColumn id="5" xr3:uid="{00000000-0010-0000-0000-000005000000}" name="Beginning Volume"/>
    <tableColumn id="6" xr3:uid="{00000000-0010-0000-0000-000006000000}" name="Beginning Issue"/>
    <tableColumn id="7" xr3:uid="{00000000-0010-0000-0000-000007000000}" name="Latest Volume"/>
    <tableColumn id="8" xr3:uid="{00000000-0010-0000-0000-000008000000}" name="Latest Issue"/>
    <tableColumn id="9" xr3:uid="{00000000-0010-0000-0000-000009000000}" name="Year Coverage"/>
    <tableColumn id="10" xr3:uid="{00000000-0010-0000-0000-00000A000000}" name="Beginning Year Coverage"/>
    <tableColumn id="11" xr3:uid="{00000000-0010-0000-0000-00000B000000}" name="Latest Year Coverage"/>
    <tableColumn id="12" xr3:uid="{00000000-0010-0000-0000-00000C000000}" name="Jumpstart" dataCellStyle="Hyperlink" totalsRowCellStyle="Hyperlink"/>
    <tableColumn id="13" xr3:uid="{00000000-0010-0000-0000-00000D000000}" name="ThirdParty Jumpstart"/>
    <tableColumn id="14" xr3:uid="{00000000-0010-0000-0000-00000E000000}" name="Product Name"/>
    <tableColumn id="15" xr3:uid="{00000000-0010-0000-0000-00000F000000}" name="Prod Code"/>
    <tableColumn id="16" xr3:uid="{00000000-0010-0000-0000-000010000000}" name="Order"/>
    <tableColumn id="18" xr3:uid="{00000000-0010-0000-0000-000012000000}" name="AccessType"/>
    <tableColumn id="19" xr3:uid="{00000000-0010-0000-0000-000013000000}" name="OfferedOn"/>
    <tableColumn id="24" xr3:uid="{00000000-0010-0000-0000-000018000000}" name="Consortia Cust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S161"/>
  <sheetViews>
    <sheetView tabSelected="1" zoomScaleNormal="100" workbookViewId="0">
      <pane ySplit="1" topLeftCell="A2" activePane="bottomLeft" state="frozen"/>
      <selection pane="bottomLeft" activeCell="A6" sqref="A6"/>
    </sheetView>
  </sheetViews>
  <sheetFormatPr defaultColWidth="9.140625" defaultRowHeight="15" x14ac:dyDescent="0.25"/>
  <cols>
    <col min="1" max="1" width="54.7109375" customWidth="1"/>
    <col min="2" max="3" width="14.7109375" customWidth="1"/>
    <col min="4" max="4" width="44.7109375" customWidth="1"/>
    <col min="5" max="5" width="20.7109375" customWidth="1"/>
    <col min="6" max="6" width="19.7109375" customWidth="1"/>
    <col min="7" max="7" width="17.7109375" customWidth="1"/>
    <col min="8" max="8" width="16.7109375" customWidth="1"/>
    <col min="9" max="9" width="19.7109375" customWidth="1"/>
    <col min="10" max="10" width="27.7109375" customWidth="1"/>
    <col min="11" max="11" width="24.7109375" customWidth="1"/>
    <col min="12" max="13" width="64.7109375" customWidth="1"/>
    <col min="14" max="14" width="50.7109375" customWidth="1"/>
    <col min="15" max="15" width="15.7109375" customWidth="1"/>
    <col min="16" max="16" width="12.7109375" customWidth="1"/>
    <col min="17" max="18" width="19.7109375" customWidth="1"/>
    <col min="19" max="19" width="24.7109375" customWidth="1"/>
  </cols>
  <sheetData>
    <row r="1" spans="1:19" x14ac:dyDescent="0.25">
      <c r="A1" s="2" t="s">
        <v>568</v>
      </c>
      <c r="B1" s="2" t="s">
        <v>391</v>
      </c>
      <c r="C1" s="2" t="s">
        <v>210</v>
      </c>
      <c r="D1" s="2" t="s">
        <v>441</v>
      </c>
      <c r="E1" s="2" t="s">
        <v>469</v>
      </c>
      <c r="F1" s="2" t="s">
        <v>122</v>
      </c>
      <c r="G1" s="2" t="s">
        <v>468</v>
      </c>
      <c r="H1" s="2" t="s">
        <v>590</v>
      </c>
      <c r="I1" s="2" t="s">
        <v>570</v>
      </c>
      <c r="J1" s="2" t="s">
        <v>334</v>
      </c>
      <c r="K1" s="2" t="s">
        <v>206</v>
      </c>
      <c r="L1" s="2" t="s">
        <v>549</v>
      </c>
      <c r="M1" s="2" t="s">
        <v>436</v>
      </c>
      <c r="N1" s="2" t="s">
        <v>129</v>
      </c>
      <c r="O1" s="2" t="s">
        <v>306</v>
      </c>
      <c r="P1" s="2" t="s">
        <v>438</v>
      </c>
      <c r="Q1" s="2" t="s">
        <v>360</v>
      </c>
      <c r="R1" s="2" t="s">
        <v>362</v>
      </c>
      <c r="S1" s="2" t="s">
        <v>322</v>
      </c>
    </row>
    <row r="2" spans="1:19" x14ac:dyDescent="0.25">
      <c r="A2" t="s">
        <v>378</v>
      </c>
      <c r="B2" t="s">
        <v>373</v>
      </c>
      <c r="C2" t="s">
        <v>366</v>
      </c>
      <c r="D2" t="s">
        <v>11</v>
      </c>
      <c r="E2">
        <v>19</v>
      </c>
      <c r="F2">
        <v>1</v>
      </c>
      <c r="G2">
        <v>28</v>
      </c>
      <c r="H2">
        <v>1</v>
      </c>
      <c r="I2" t="s">
        <v>92</v>
      </c>
      <c r="J2" t="s">
        <v>408</v>
      </c>
      <c r="K2" t="s">
        <v>248</v>
      </c>
      <c r="L2" s="1" t="str">
        <f>HYPERLINK("https://ovidsp.ovid.com/ovidweb.cgi?T=JS&amp;NEWS=n&amp;CSC=Y&amp;PAGE=toc&amp;D=ovft&amp;AN=00135124-000000000-00000","https://ovidsp.ovid.com/ovidweb.cgi?T=JS&amp;NEWS=n&amp;CSC=Y&amp;PAGE=toc&amp;D=ovft&amp;AN=00135124-000000000-00000")</f>
        <v>https://ovidsp.ovid.com/ovidweb.cgi?T=JS&amp;NEWS=n&amp;CSC=Y&amp;PAGE=toc&amp;D=ovft&amp;AN=00135124-000000000-00000</v>
      </c>
      <c r="M2" t="s">
        <v>251</v>
      </c>
      <c r="N2" t="s">
        <v>593</v>
      </c>
      <c r="O2" t="s">
        <v>569</v>
      </c>
      <c r="P2">
        <v>1383360</v>
      </c>
      <c r="Q2" t="s">
        <v>18</v>
      </c>
      <c r="R2" t="s">
        <v>440</v>
      </c>
      <c r="S2" t="s">
        <v>397</v>
      </c>
    </row>
    <row r="3" spans="1:19" x14ac:dyDescent="0.25">
      <c r="A3" t="s">
        <v>449</v>
      </c>
      <c r="B3" t="s">
        <v>60</v>
      </c>
      <c r="C3" t="s">
        <v>463</v>
      </c>
      <c r="D3" t="s">
        <v>11</v>
      </c>
      <c r="E3">
        <v>14</v>
      </c>
      <c r="F3">
        <v>1</v>
      </c>
      <c r="G3">
        <v>20</v>
      </c>
      <c r="H3">
        <v>4</v>
      </c>
      <c r="I3" t="s">
        <v>160</v>
      </c>
      <c r="J3" t="s">
        <v>453</v>
      </c>
      <c r="K3" t="s">
        <v>193</v>
      </c>
      <c r="L3" s="1" t="str">
        <f>HYPERLINK("https://ovidsp.ovid.com/ovidweb.cgi?T=JS&amp;NEWS=n&amp;CSC=Y&amp;PAGE=toc&amp;D=ovft&amp;AN=00132576-000000000-00000","https://ovidsp.ovid.com/ovidweb.cgi?T=JS&amp;NEWS=n&amp;CSC=Y&amp;PAGE=toc&amp;D=ovft&amp;AN=00132576-000000000-00000")</f>
        <v>https://ovidsp.ovid.com/ovidweb.cgi?T=JS&amp;NEWS=n&amp;CSC=Y&amp;PAGE=toc&amp;D=ovft&amp;AN=00132576-000000000-00000</v>
      </c>
      <c r="M3" t="s">
        <v>140</v>
      </c>
      <c r="N3" t="s">
        <v>593</v>
      </c>
      <c r="O3" t="s">
        <v>569</v>
      </c>
      <c r="P3">
        <v>1383360</v>
      </c>
      <c r="Q3" t="s">
        <v>18</v>
      </c>
      <c r="R3" t="s">
        <v>440</v>
      </c>
      <c r="S3" t="s">
        <v>397</v>
      </c>
    </row>
    <row r="4" spans="1:19" x14ac:dyDescent="0.25">
      <c r="A4" t="s">
        <v>33</v>
      </c>
      <c r="B4" t="s">
        <v>274</v>
      </c>
      <c r="C4" t="s">
        <v>326</v>
      </c>
      <c r="D4" t="s">
        <v>11</v>
      </c>
      <c r="E4">
        <v>37</v>
      </c>
      <c r="F4">
        <v>1</v>
      </c>
      <c r="G4">
        <v>45</v>
      </c>
      <c r="H4">
        <v>4</v>
      </c>
      <c r="I4" t="s">
        <v>271</v>
      </c>
      <c r="J4" t="s">
        <v>408</v>
      </c>
      <c r="K4" t="s">
        <v>29</v>
      </c>
      <c r="L4" s="1" t="str">
        <f>HYPERLINK("https://ovidsp.ovid.com/ovidweb.cgi?T=JS&amp;NEWS=n&amp;CSC=Y&amp;PAGE=toc&amp;D=ovft&amp;AN=01261775-000000000-00000","https://ovidsp.ovid.com/ovidweb.cgi?T=JS&amp;NEWS=n&amp;CSC=Y&amp;PAGE=toc&amp;D=ovft&amp;AN=01261775-000000000-00000")</f>
        <v>https://ovidsp.ovid.com/ovidweb.cgi?T=JS&amp;NEWS=n&amp;CSC=Y&amp;PAGE=toc&amp;D=ovft&amp;AN=01261775-000000000-00000</v>
      </c>
      <c r="M4" t="s">
        <v>357</v>
      </c>
      <c r="N4" t="s">
        <v>593</v>
      </c>
      <c r="O4" t="s">
        <v>569</v>
      </c>
      <c r="P4">
        <v>1383360</v>
      </c>
      <c r="Q4" t="s">
        <v>18</v>
      </c>
      <c r="R4" t="s">
        <v>440</v>
      </c>
      <c r="S4" t="s">
        <v>397</v>
      </c>
    </row>
    <row r="5" spans="1:19" x14ac:dyDescent="0.25">
      <c r="A5" t="s">
        <v>417</v>
      </c>
      <c r="B5" t="s">
        <v>75</v>
      </c>
      <c r="C5" t="s">
        <v>416</v>
      </c>
      <c r="D5" t="s">
        <v>11</v>
      </c>
      <c r="E5">
        <v>22</v>
      </c>
      <c r="F5">
        <v>1</v>
      </c>
      <c r="G5">
        <v>31</v>
      </c>
      <c r="H5">
        <v>1</v>
      </c>
      <c r="I5" t="s">
        <v>92</v>
      </c>
      <c r="J5" t="s">
        <v>408</v>
      </c>
      <c r="K5" t="s">
        <v>248</v>
      </c>
      <c r="L5" s="1" t="str">
        <f>HYPERLINK("https://ovidsp.ovid.com/ovidweb.cgi?T=JS&amp;NEWS=n&amp;CSC=Y&amp;PAGE=toc&amp;D=ovft&amp;AN=00125480-000000000-00000","https://ovidsp.ovid.com/ovidweb.cgi?T=JS&amp;NEWS=n&amp;CSC=Y&amp;PAGE=toc&amp;D=ovft&amp;AN=00125480-000000000-00000")</f>
        <v>https://ovidsp.ovid.com/ovidweb.cgi?T=JS&amp;NEWS=n&amp;CSC=Y&amp;PAGE=toc&amp;D=ovft&amp;AN=00125480-000000000-00000</v>
      </c>
      <c r="M5" t="s">
        <v>452</v>
      </c>
      <c r="N5" t="s">
        <v>593</v>
      </c>
      <c r="O5" t="s">
        <v>569</v>
      </c>
      <c r="P5">
        <v>1383360</v>
      </c>
      <c r="Q5" t="s">
        <v>18</v>
      </c>
      <c r="R5" t="s">
        <v>440</v>
      </c>
      <c r="S5" t="s">
        <v>397</v>
      </c>
    </row>
    <row r="6" spans="1:19" x14ac:dyDescent="0.25">
      <c r="A6" t="s">
        <v>22</v>
      </c>
      <c r="B6" t="s">
        <v>323</v>
      </c>
      <c r="C6" t="s">
        <v>416</v>
      </c>
      <c r="D6" t="s">
        <v>11</v>
      </c>
      <c r="E6">
        <v>38</v>
      </c>
      <c r="F6">
        <v>1</v>
      </c>
      <c r="G6">
        <v>46</v>
      </c>
      <c r="H6">
        <v>4</v>
      </c>
      <c r="I6" t="s">
        <v>271</v>
      </c>
      <c r="J6" t="s">
        <v>408</v>
      </c>
      <c r="K6" t="s">
        <v>29</v>
      </c>
      <c r="L6" s="1" t="str">
        <f>HYPERLINK("https://ovidsp.ovid.com/ovidweb.cgi?T=JS&amp;NEWS=n&amp;CSC=Y&amp;PAGE=toc&amp;D=ovft&amp;AN=00012272-000000000-00000","https://ovidsp.ovid.com/ovidweb.cgi?T=JS&amp;NEWS=n&amp;CSC=Y&amp;PAGE=toc&amp;D=ovft&amp;AN=00012272-000000000-00000")</f>
        <v>https://ovidsp.ovid.com/ovidweb.cgi?T=JS&amp;NEWS=n&amp;CSC=Y&amp;PAGE=toc&amp;D=ovft&amp;AN=00012272-000000000-00000</v>
      </c>
      <c r="M6" t="s">
        <v>137</v>
      </c>
      <c r="N6" t="s">
        <v>593</v>
      </c>
      <c r="O6" t="s">
        <v>569</v>
      </c>
      <c r="P6">
        <v>1383360</v>
      </c>
      <c r="Q6" t="s">
        <v>18</v>
      </c>
      <c r="R6" t="s">
        <v>440</v>
      </c>
      <c r="S6" t="s">
        <v>397</v>
      </c>
    </row>
    <row r="7" spans="1:19" x14ac:dyDescent="0.25">
      <c r="A7" t="s">
        <v>534</v>
      </c>
      <c r="B7" t="s">
        <v>204</v>
      </c>
      <c r="C7" t="s">
        <v>595</v>
      </c>
      <c r="D7" t="s">
        <v>11</v>
      </c>
      <c r="E7">
        <v>28</v>
      </c>
      <c r="F7">
        <v>1</v>
      </c>
      <c r="G7">
        <v>37</v>
      </c>
      <c r="H7">
        <v>1</v>
      </c>
      <c r="I7" t="s">
        <v>92</v>
      </c>
      <c r="J7" t="s">
        <v>408</v>
      </c>
      <c r="K7" t="s">
        <v>248</v>
      </c>
      <c r="L7" s="1" t="str">
        <f>HYPERLINK("https://ovidsp.ovid.com/ovidweb.cgi?T=JS&amp;NEWS=n&amp;CSC=Y&amp;PAGE=toc&amp;D=ovft&amp;AN=00129334-000000000-00000","https://ovidsp.ovid.com/ovidweb.cgi?T=JS&amp;NEWS=n&amp;CSC=Y&amp;PAGE=toc&amp;D=ovft&amp;AN=00129334-000000000-00000")</f>
        <v>https://ovidsp.ovid.com/ovidweb.cgi?T=JS&amp;NEWS=n&amp;CSC=Y&amp;PAGE=toc&amp;D=ovft&amp;AN=00129334-000000000-00000</v>
      </c>
      <c r="M7" t="s">
        <v>462</v>
      </c>
      <c r="N7" t="s">
        <v>593</v>
      </c>
      <c r="O7" t="s">
        <v>569</v>
      </c>
      <c r="P7">
        <v>1383360</v>
      </c>
      <c r="Q7" t="s">
        <v>18</v>
      </c>
      <c r="R7" t="s">
        <v>440</v>
      </c>
      <c r="S7" t="s">
        <v>397</v>
      </c>
    </row>
    <row r="8" spans="1:19" x14ac:dyDescent="0.25">
      <c r="A8" t="s">
        <v>186</v>
      </c>
      <c r="B8" t="s">
        <v>272</v>
      </c>
      <c r="C8" t="s">
        <v>222</v>
      </c>
      <c r="D8" t="s">
        <v>11</v>
      </c>
      <c r="E8">
        <v>290</v>
      </c>
      <c r="F8">
        <v>1</v>
      </c>
      <c r="G8">
        <v>343</v>
      </c>
      <c r="H8">
        <v>1</v>
      </c>
      <c r="I8" t="s">
        <v>418</v>
      </c>
      <c r="J8" t="s">
        <v>317</v>
      </c>
      <c r="K8" t="s">
        <v>218</v>
      </c>
      <c r="L8" s="1" t="str">
        <f>HYPERLINK("https://ovidsp.ovid.com/ovidweb.cgi?T=JS&amp;NEWS=n&amp;CSC=Y&amp;PAGE=toc&amp;D=ovft&amp;AN=00012995-000000000-00000","https://ovidsp.ovid.com/ovidweb.cgi?T=JS&amp;NEWS=n&amp;CSC=Y&amp;PAGE=toc&amp;D=ovft&amp;AN=00012995-000000000-00000")</f>
        <v>https://ovidsp.ovid.com/ovidweb.cgi?T=JS&amp;NEWS=n&amp;CSC=Y&amp;PAGE=toc&amp;D=ovft&amp;AN=00012995-000000000-00000</v>
      </c>
      <c r="M8" t="s">
        <v>552</v>
      </c>
      <c r="N8" t="s">
        <v>593</v>
      </c>
      <c r="O8" t="s">
        <v>569</v>
      </c>
      <c r="P8">
        <v>1383360</v>
      </c>
      <c r="Q8" t="s">
        <v>18</v>
      </c>
      <c r="R8" t="s">
        <v>440</v>
      </c>
      <c r="S8" t="s">
        <v>397</v>
      </c>
    </row>
    <row r="9" spans="1:19" x14ac:dyDescent="0.25">
      <c r="A9" t="s">
        <v>310</v>
      </c>
      <c r="B9" t="s">
        <v>7</v>
      </c>
      <c r="C9" t="s">
        <v>279</v>
      </c>
      <c r="D9" t="s">
        <v>11</v>
      </c>
      <c r="E9">
        <v>29</v>
      </c>
      <c r="F9">
        <v>1</v>
      </c>
      <c r="G9">
        <v>38</v>
      </c>
      <c r="H9">
        <v>2</v>
      </c>
      <c r="I9" t="s">
        <v>314</v>
      </c>
      <c r="J9" t="s">
        <v>572</v>
      </c>
      <c r="K9" t="s">
        <v>600</v>
      </c>
      <c r="L9" s="1" t="str">
        <f>HYPERLINK("https://ovidsp.ovid.com/ovidweb.cgi?T=JS&amp;NEWS=n&amp;CSC=Y&amp;PAGE=toc&amp;D=ovft&amp;AN=00002030-000000000-00000","https://ovidsp.ovid.com/ovidweb.cgi?T=JS&amp;NEWS=n&amp;CSC=Y&amp;PAGE=toc&amp;D=ovft&amp;AN=00002030-000000000-00000")</f>
        <v>https://ovidsp.ovid.com/ovidweb.cgi?T=JS&amp;NEWS=n&amp;CSC=Y&amp;PAGE=toc&amp;D=ovft&amp;AN=00002030-000000000-00000</v>
      </c>
      <c r="M9" t="s">
        <v>407</v>
      </c>
      <c r="N9" t="s">
        <v>593</v>
      </c>
      <c r="O9" t="s">
        <v>569</v>
      </c>
      <c r="P9">
        <v>1383360</v>
      </c>
      <c r="Q9" t="s">
        <v>18</v>
      </c>
      <c r="R9" t="s">
        <v>440</v>
      </c>
      <c r="S9" t="s">
        <v>397</v>
      </c>
    </row>
    <row r="10" spans="1:19" x14ac:dyDescent="0.25">
      <c r="A10" t="s">
        <v>303</v>
      </c>
      <c r="B10" t="s">
        <v>496</v>
      </c>
      <c r="C10" t="s">
        <v>416</v>
      </c>
      <c r="D10" t="s">
        <v>11</v>
      </c>
      <c r="E10">
        <v>115</v>
      </c>
      <c r="F10">
        <v>1</v>
      </c>
      <c r="G10">
        <v>124</v>
      </c>
      <c r="H10">
        <v>1</v>
      </c>
      <c r="I10" t="s">
        <v>92</v>
      </c>
      <c r="J10" t="s">
        <v>408</v>
      </c>
      <c r="K10" t="s">
        <v>248</v>
      </c>
      <c r="L10" s="1" t="str">
        <f>HYPERLINK("https://ovidsp.ovid.com/ovidweb.cgi?T=JS&amp;NEWS=n&amp;CSC=Y&amp;PAGE=toc&amp;D=ovft&amp;AN=00000446-000000000-00000","https://ovidsp.ovid.com/ovidweb.cgi?T=JS&amp;NEWS=n&amp;CSC=Y&amp;PAGE=toc&amp;D=ovft&amp;AN=00000446-000000000-00000")</f>
        <v>https://ovidsp.ovid.com/ovidweb.cgi?T=JS&amp;NEWS=n&amp;CSC=Y&amp;PAGE=toc&amp;D=ovft&amp;AN=00000446-000000000-00000</v>
      </c>
      <c r="M10" t="s">
        <v>347</v>
      </c>
      <c r="N10" t="s">
        <v>593</v>
      </c>
      <c r="O10" t="s">
        <v>569</v>
      </c>
      <c r="P10">
        <v>1383360</v>
      </c>
      <c r="Q10" t="s">
        <v>18</v>
      </c>
      <c r="R10" t="s">
        <v>440</v>
      </c>
      <c r="S10" t="s">
        <v>397</v>
      </c>
    </row>
    <row r="11" spans="1:19" x14ac:dyDescent="0.25">
      <c r="A11" t="s">
        <v>52</v>
      </c>
      <c r="B11" t="s">
        <v>205</v>
      </c>
      <c r="C11" t="s">
        <v>588</v>
      </c>
      <c r="D11" t="s">
        <v>11</v>
      </c>
      <c r="E11">
        <v>21</v>
      </c>
      <c r="F11">
        <v>1</v>
      </c>
      <c r="G11">
        <v>27</v>
      </c>
      <c r="H11">
        <v>6</v>
      </c>
      <c r="I11" t="s">
        <v>394</v>
      </c>
      <c r="J11" t="s">
        <v>526</v>
      </c>
      <c r="K11" t="s">
        <v>96</v>
      </c>
      <c r="L11" s="1" t="str">
        <f>HYPERLINK("https://ovidsp.ovid.com/ovidweb.cgi?T=JS&amp;NEWS=n&amp;CSC=Y&amp;PAGE=toc&amp;D=ovft&amp;AN=01929425-000000000-00000","https://ovidsp.ovid.com/ovidweb.cgi?T=JS&amp;NEWS=n&amp;CSC=Y&amp;PAGE=toc&amp;D=ovft&amp;AN=01929425-000000000-00000")</f>
        <v>https://ovidsp.ovid.com/ovidweb.cgi?T=JS&amp;NEWS=n&amp;CSC=Y&amp;PAGE=toc&amp;D=ovft&amp;AN=01929425-000000000-00000</v>
      </c>
      <c r="M11" t="s">
        <v>216</v>
      </c>
      <c r="N11" t="s">
        <v>593</v>
      </c>
      <c r="O11" t="s">
        <v>569</v>
      </c>
      <c r="P11">
        <v>1383360</v>
      </c>
      <c r="Q11" t="s">
        <v>18</v>
      </c>
      <c r="R11" t="s">
        <v>440</v>
      </c>
      <c r="S11" t="s">
        <v>397</v>
      </c>
    </row>
    <row r="12" spans="1:19" x14ac:dyDescent="0.25">
      <c r="A12" t="s">
        <v>91</v>
      </c>
      <c r="B12" t="s">
        <v>48</v>
      </c>
      <c r="C12" t="s">
        <v>416</v>
      </c>
      <c r="D12" t="s">
        <v>11</v>
      </c>
      <c r="E12">
        <v>29</v>
      </c>
      <c r="F12">
        <v>1</v>
      </c>
      <c r="G12">
        <v>37</v>
      </c>
      <c r="H12">
        <v>4</v>
      </c>
      <c r="I12" t="s">
        <v>271</v>
      </c>
      <c r="J12" t="s">
        <v>408</v>
      </c>
      <c r="K12" t="s">
        <v>29</v>
      </c>
      <c r="L12" s="1" t="str">
        <f>HYPERLINK("https://ovidsp.ovid.com/ovidweb.cgi?T=JS&amp;NEWS=n&amp;CSC=Y&amp;PAGE=toc&amp;D=ovft&amp;AN=00002093-000000000-00000","https://ovidsp.ovid.com/ovidweb.cgi?T=JS&amp;NEWS=n&amp;CSC=Y&amp;PAGE=toc&amp;D=ovft&amp;AN=00002093-000000000-00000")</f>
        <v>https://ovidsp.ovid.com/ovidweb.cgi?T=JS&amp;NEWS=n&amp;CSC=Y&amp;PAGE=toc&amp;D=ovft&amp;AN=00002093-000000000-00000</v>
      </c>
      <c r="M12" t="s">
        <v>144</v>
      </c>
      <c r="N12" t="s">
        <v>593</v>
      </c>
      <c r="O12" t="s">
        <v>569</v>
      </c>
      <c r="P12">
        <v>1383360</v>
      </c>
      <c r="Q12" t="s">
        <v>18</v>
      </c>
      <c r="R12" t="s">
        <v>440</v>
      </c>
      <c r="S12" t="s">
        <v>397</v>
      </c>
    </row>
    <row r="13" spans="1:19" x14ac:dyDescent="0.25">
      <c r="A13" t="s">
        <v>295</v>
      </c>
      <c r="B13" t="s">
        <v>232</v>
      </c>
      <c r="C13" t="s">
        <v>416</v>
      </c>
      <c r="D13" t="s">
        <v>11</v>
      </c>
      <c r="E13">
        <v>38</v>
      </c>
      <c r="F13">
        <v>1</v>
      </c>
      <c r="G13">
        <v>47</v>
      </c>
      <c r="H13">
        <v>1</v>
      </c>
      <c r="I13" t="s">
        <v>260</v>
      </c>
      <c r="J13" t="s">
        <v>317</v>
      </c>
      <c r="K13" t="s">
        <v>248</v>
      </c>
      <c r="L13" s="1" t="str">
        <f>HYPERLINK("https://ovidsp.ovid.com/ovidweb.cgi?T=JS&amp;NEWS=n&amp;CSC=Y&amp;PAGE=toc&amp;D=ovft&amp;AN=00000421-000000000-00000","https://ovidsp.ovid.com/ovidweb.cgi?T=JS&amp;NEWS=n&amp;CSC=Y&amp;PAGE=toc&amp;D=ovft&amp;AN=00000421-000000000-00000")</f>
        <v>https://ovidsp.ovid.com/ovidweb.cgi?T=JS&amp;NEWS=n&amp;CSC=Y&amp;PAGE=toc&amp;D=ovft&amp;AN=00000421-000000000-00000</v>
      </c>
      <c r="M13" t="s">
        <v>524</v>
      </c>
      <c r="N13" t="s">
        <v>593</v>
      </c>
      <c r="O13" t="s">
        <v>569</v>
      </c>
      <c r="P13">
        <v>1383360</v>
      </c>
      <c r="Q13" t="s">
        <v>18</v>
      </c>
      <c r="R13" t="s">
        <v>440</v>
      </c>
      <c r="S13" t="s">
        <v>397</v>
      </c>
    </row>
    <row r="14" spans="1:19" x14ac:dyDescent="0.25">
      <c r="A14" t="s">
        <v>176</v>
      </c>
      <c r="B14" t="s">
        <v>23</v>
      </c>
      <c r="C14" t="s">
        <v>587</v>
      </c>
      <c r="D14" t="s">
        <v>11</v>
      </c>
      <c r="E14">
        <v>36</v>
      </c>
      <c r="F14">
        <v>1</v>
      </c>
      <c r="G14">
        <v>44</v>
      </c>
      <c r="H14">
        <v>4</v>
      </c>
      <c r="I14" t="s">
        <v>163</v>
      </c>
      <c r="J14" t="s">
        <v>453</v>
      </c>
      <c r="K14" t="s">
        <v>218</v>
      </c>
      <c r="L14" s="1" t="str">
        <f>HYPERLINK("https://ovidsp.ovid.com/ovidweb.cgi?T=JS&amp;NEWS=n&amp;CSC=Y&amp;PAGE=toc&amp;D=ovft&amp;AN=00000433-000000000-00000","https://ovidsp.ovid.com/ovidweb.cgi?T=JS&amp;NEWS=n&amp;CSC=Y&amp;PAGE=toc&amp;D=ovft&amp;AN=00000433-000000000-00000")</f>
        <v>https://ovidsp.ovid.com/ovidweb.cgi?T=JS&amp;NEWS=n&amp;CSC=Y&amp;PAGE=toc&amp;D=ovft&amp;AN=00000433-000000000-00000</v>
      </c>
      <c r="M14" t="s">
        <v>297</v>
      </c>
      <c r="N14" t="s">
        <v>593</v>
      </c>
      <c r="O14" t="s">
        <v>569</v>
      </c>
      <c r="P14">
        <v>1383360</v>
      </c>
      <c r="Q14" t="s">
        <v>18</v>
      </c>
      <c r="R14" t="s">
        <v>440</v>
      </c>
      <c r="S14" t="s">
        <v>397</v>
      </c>
    </row>
    <row r="15" spans="1:19" x14ac:dyDescent="0.25">
      <c r="A15" t="s">
        <v>328</v>
      </c>
      <c r="B15" t="s">
        <v>312</v>
      </c>
      <c r="C15" t="s">
        <v>416</v>
      </c>
      <c r="D15" t="s">
        <v>11</v>
      </c>
      <c r="E15">
        <v>22</v>
      </c>
      <c r="F15">
        <v>1</v>
      </c>
      <c r="G15">
        <v>31</v>
      </c>
      <c r="H15">
        <v>1</v>
      </c>
      <c r="I15" t="s">
        <v>92</v>
      </c>
      <c r="J15" t="s">
        <v>408</v>
      </c>
      <c r="K15" t="s">
        <v>248</v>
      </c>
      <c r="L15" s="1" t="str">
        <f>HYPERLINK("https://ovidsp.ovid.com/ovidweb.cgi?T=JS&amp;NEWS=n&amp;CSC=Y&amp;PAGE=toc&amp;D=ovft&amp;AN=00045391-000000000-00000","https://ovidsp.ovid.com/ovidweb.cgi?T=JS&amp;NEWS=n&amp;CSC=Y&amp;PAGE=toc&amp;D=ovft&amp;AN=00045391-000000000-00000")</f>
        <v>https://ovidsp.ovid.com/ovidweb.cgi?T=JS&amp;NEWS=n&amp;CSC=Y&amp;PAGE=toc&amp;D=ovft&amp;AN=00045391-000000000-00000</v>
      </c>
      <c r="M15" t="s">
        <v>254</v>
      </c>
      <c r="N15" t="s">
        <v>593</v>
      </c>
      <c r="O15" t="s">
        <v>569</v>
      </c>
      <c r="P15">
        <v>1383360</v>
      </c>
      <c r="Q15" t="s">
        <v>18</v>
      </c>
      <c r="R15" t="s">
        <v>440</v>
      </c>
      <c r="S15" t="s">
        <v>397</v>
      </c>
    </row>
    <row r="16" spans="1:19" x14ac:dyDescent="0.25">
      <c r="A16" t="s">
        <v>116</v>
      </c>
      <c r="B16" t="s">
        <v>188</v>
      </c>
      <c r="C16" t="s">
        <v>402</v>
      </c>
      <c r="D16" t="s">
        <v>11</v>
      </c>
      <c r="E16">
        <v>74</v>
      </c>
      <c r="F16">
        <v>1</v>
      </c>
      <c r="G16">
        <v>92</v>
      </c>
      <c r="H16">
        <v>2</v>
      </c>
      <c r="I16" t="s">
        <v>525</v>
      </c>
      <c r="J16" t="s">
        <v>408</v>
      </c>
      <c r="K16" t="s">
        <v>600</v>
      </c>
      <c r="L16" s="1" t="str">
        <f>HYPERLINK("https://ovidsp.ovid.com/ovidweb.cgi?T=JS&amp;NEWS=n&amp;CSC=Y&amp;PAGE=toc&amp;D=ovft&amp;AN=00000637-000000000-00000","https://ovidsp.ovid.com/ovidweb.cgi?T=JS&amp;NEWS=n&amp;CSC=Y&amp;PAGE=toc&amp;D=ovft&amp;AN=00000637-000000000-00000")</f>
        <v>https://ovidsp.ovid.com/ovidweb.cgi?T=JS&amp;NEWS=n&amp;CSC=Y&amp;PAGE=toc&amp;D=ovft&amp;AN=00000637-000000000-00000</v>
      </c>
      <c r="M16" t="s">
        <v>63</v>
      </c>
      <c r="N16" t="s">
        <v>593</v>
      </c>
      <c r="O16" t="s">
        <v>569</v>
      </c>
      <c r="P16">
        <v>1383360</v>
      </c>
      <c r="Q16" t="s">
        <v>18</v>
      </c>
      <c r="R16" t="s">
        <v>440</v>
      </c>
      <c r="S16" t="s">
        <v>397</v>
      </c>
    </row>
    <row r="17" spans="1:19" x14ac:dyDescent="0.25">
      <c r="A17" t="s">
        <v>284</v>
      </c>
      <c r="B17" t="s">
        <v>139</v>
      </c>
      <c r="C17" t="s">
        <v>416</v>
      </c>
      <c r="D17" t="s">
        <v>11</v>
      </c>
      <c r="E17">
        <v>26</v>
      </c>
      <c r="F17">
        <v>1</v>
      </c>
      <c r="G17">
        <v>35</v>
      </c>
      <c r="H17">
        <v>2</v>
      </c>
      <c r="I17" t="s">
        <v>525</v>
      </c>
      <c r="J17" t="s">
        <v>408</v>
      </c>
      <c r="K17" t="s">
        <v>600</v>
      </c>
      <c r="L17" s="1" t="str">
        <f>HYPERLINK("https://ovidsp.ovid.com/ovidweb.cgi?T=JS&amp;NEWS=n&amp;CSC=Y&amp;PAGE=toc&amp;D=ovft&amp;AN=00001813-000000000-00000","https://ovidsp.ovid.com/ovidweb.cgi?T=JS&amp;NEWS=n&amp;CSC=Y&amp;PAGE=toc&amp;D=ovft&amp;AN=00001813-000000000-00000")</f>
        <v>https://ovidsp.ovid.com/ovidweb.cgi?T=JS&amp;NEWS=n&amp;CSC=Y&amp;PAGE=toc&amp;D=ovft&amp;AN=00001813-000000000-00000</v>
      </c>
      <c r="M17" t="s">
        <v>105</v>
      </c>
      <c r="N17" t="s">
        <v>593</v>
      </c>
      <c r="O17" t="s">
        <v>569</v>
      </c>
      <c r="P17">
        <v>1383360</v>
      </c>
      <c r="Q17" t="s">
        <v>18</v>
      </c>
      <c r="R17" t="s">
        <v>440</v>
      </c>
      <c r="S17" t="s">
        <v>397</v>
      </c>
    </row>
    <row r="18" spans="1:19" x14ac:dyDescent="0.25">
      <c r="A18" t="s">
        <v>145</v>
      </c>
      <c r="B18" t="s">
        <v>288</v>
      </c>
      <c r="C18" t="s">
        <v>416</v>
      </c>
      <c r="D18" t="s">
        <v>11</v>
      </c>
      <c r="E18">
        <v>23</v>
      </c>
      <c r="F18">
        <v>1</v>
      </c>
      <c r="G18">
        <v>32</v>
      </c>
      <c r="H18">
        <v>1</v>
      </c>
      <c r="I18" t="s">
        <v>92</v>
      </c>
      <c r="J18" t="s">
        <v>408</v>
      </c>
      <c r="K18" t="s">
        <v>248</v>
      </c>
      <c r="L18" s="1" t="str">
        <f>HYPERLINK("https://ovidsp.ovid.com/ovidweb.cgi?T=JS&amp;NEWS=n&amp;CSC=Y&amp;PAGE=toc&amp;D=ovft&amp;AN=00129039-000000000-00000","https://ovidsp.ovid.com/ovidweb.cgi?T=JS&amp;NEWS=n&amp;CSC=Y&amp;PAGE=toc&amp;D=ovft&amp;AN=00129039-000000000-00000")</f>
        <v>https://ovidsp.ovid.com/ovidweb.cgi?T=JS&amp;NEWS=n&amp;CSC=Y&amp;PAGE=toc&amp;D=ovft&amp;AN=00129039-000000000-00000</v>
      </c>
      <c r="M18" t="s">
        <v>36</v>
      </c>
      <c r="N18" t="s">
        <v>593</v>
      </c>
      <c r="O18" t="s">
        <v>569</v>
      </c>
      <c r="P18">
        <v>1383360</v>
      </c>
      <c r="Q18" t="s">
        <v>18</v>
      </c>
      <c r="R18" t="s">
        <v>440</v>
      </c>
      <c r="S18" t="s">
        <v>397</v>
      </c>
    </row>
    <row r="19" spans="1:19" x14ac:dyDescent="0.25">
      <c r="A19" t="s">
        <v>194</v>
      </c>
      <c r="B19" t="s">
        <v>305</v>
      </c>
      <c r="C19" t="s">
        <v>416</v>
      </c>
      <c r="D19" t="s">
        <v>11</v>
      </c>
      <c r="E19">
        <v>26</v>
      </c>
      <c r="F19" t="s">
        <v>561</v>
      </c>
      <c r="G19">
        <v>34</v>
      </c>
      <c r="H19">
        <v>8</v>
      </c>
      <c r="I19" t="s">
        <v>418</v>
      </c>
      <c r="J19" t="s">
        <v>317</v>
      </c>
      <c r="K19" t="s">
        <v>218</v>
      </c>
      <c r="L19" s="1" t="str">
        <f>HYPERLINK("https://ovidsp.ovid.com/ovidweb.cgi?T=JS&amp;NEWS=n&amp;CSC=Y&amp;PAGE=toc&amp;D=ovft&amp;AN=00008877-000000000-00000","https://ovidsp.ovid.com/ovidweb.cgi?T=JS&amp;NEWS=n&amp;CSC=Y&amp;PAGE=toc&amp;D=ovft&amp;AN=00008877-000000000-00000")</f>
        <v>https://ovidsp.ovid.com/ovidweb.cgi?T=JS&amp;NEWS=n&amp;CSC=Y&amp;PAGE=toc&amp;D=ovft&amp;AN=00008877-000000000-00000</v>
      </c>
      <c r="M19" t="s">
        <v>128</v>
      </c>
      <c r="N19" t="s">
        <v>593</v>
      </c>
      <c r="O19" t="s">
        <v>569</v>
      </c>
      <c r="P19">
        <v>1383360</v>
      </c>
      <c r="Q19" t="s">
        <v>18</v>
      </c>
      <c r="R19" t="s">
        <v>440</v>
      </c>
      <c r="S19" t="s">
        <v>397</v>
      </c>
    </row>
    <row r="20" spans="1:19" x14ac:dyDescent="0.25">
      <c r="A20" t="s">
        <v>447</v>
      </c>
      <c r="B20" t="s">
        <v>113</v>
      </c>
      <c r="C20" t="s">
        <v>416</v>
      </c>
      <c r="D20" t="s">
        <v>11</v>
      </c>
      <c r="E20">
        <v>45</v>
      </c>
      <c r="F20">
        <v>1</v>
      </c>
      <c r="G20">
        <v>54</v>
      </c>
      <c r="H20">
        <v>2</v>
      </c>
      <c r="I20" t="s">
        <v>623</v>
      </c>
      <c r="J20" t="s">
        <v>220</v>
      </c>
      <c r="K20" t="s">
        <v>600</v>
      </c>
      <c r="L20" s="1" t="str">
        <f>HYPERLINK("https://ovidsp.ovid.com/ovidweb.cgi?T=JS&amp;NEWS=n&amp;CSC=Y&amp;PAGE=toc&amp;D=ovft&amp;AN=00149078-000000000-00000","https://ovidsp.ovid.com/ovidweb.cgi?T=JS&amp;NEWS=n&amp;CSC=Y&amp;PAGE=toc&amp;D=ovft&amp;AN=00149078-000000000-00000")</f>
        <v>https://ovidsp.ovid.com/ovidweb.cgi?T=JS&amp;NEWS=n&amp;CSC=Y&amp;PAGE=toc&amp;D=ovft&amp;AN=00149078-000000000-00000</v>
      </c>
      <c r="M20" t="s">
        <v>98</v>
      </c>
      <c r="N20" t="s">
        <v>593</v>
      </c>
      <c r="O20" t="s">
        <v>569</v>
      </c>
      <c r="P20">
        <v>1383360</v>
      </c>
      <c r="Q20" t="s">
        <v>18</v>
      </c>
      <c r="R20" t="s">
        <v>440</v>
      </c>
      <c r="S20" t="s">
        <v>397</v>
      </c>
    </row>
    <row r="21" spans="1:19" x14ac:dyDescent="0.25">
      <c r="A21" t="s">
        <v>578</v>
      </c>
      <c r="B21" t="s">
        <v>430</v>
      </c>
      <c r="C21" t="s">
        <v>214</v>
      </c>
      <c r="D21" t="s">
        <v>11</v>
      </c>
      <c r="E21">
        <v>26</v>
      </c>
      <c r="F21">
        <v>1</v>
      </c>
      <c r="G21">
        <v>35</v>
      </c>
      <c r="H21">
        <v>1</v>
      </c>
      <c r="I21" t="s">
        <v>92</v>
      </c>
      <c r="J21" t="s">
        <v>408</v>
      </c>
      <c r="K21" t="s">
        <v>248</v>
      </c>
      <c r="L21" s="1" t="str">
        <f>HYPERLINK("https://ovidsp.ovid.com/ovidweb.cgi?T=JS&amp;NEWS=n&amp;CSC=Y&amp;PAGE=toc&amp;D=ovft&amp;AN=00001721-000000000-00000","https://ovidsp.ovid.com/ovidweb.cgi?T=JS&amp;NEWS=n&amp;CSC=Y&amp;PAGE=toc&amp;D=ovft&amp;AN=00001721-000000000-00000")</f>
        <v>https://ovidsp.ovid.com/ovidweb.cgi?T=JS&amp;NEWS=n&amp;CSC=Y&amp;PAGE=toc&amp;D=ovft&amp;AN=00001721-000000000-00000</v>
      </c>
      <c r="M21" t="s">
        <v>592</v>
      </c>
      <c r="N21" t="s">
        <v>593</v>
      </c>
      <c r="O21" t="s">
        <v>569</v>
      </c>
      <c r="P21">
        <v>1383360</v>
      </c>
      <c r="Q21" t="s">
        <v>18</v>
      </c>
      <c r="R21" t="s">
        <v>440</v>
      </c>
      <c r="S21" t="s">
        <v>397</v>
      </c>
    </row>
    <row r="22" spans="1:19" x14ac:dyDescent="0.25">
      <c r="A22" t="s">
        <v>448</v>
      </c>
      <c r="B22" t="s">
        <v>421</v>
      </c>
      <c r="C22" t="s">
        <v>416</v>
      </c>
      <c r="D22" t="s">
        <v>11</v>
      </c>
      <c r="E22">
        <v>20</v>
      </c>
      <c r="F22">
        <v>1</v>
      </c>
      <c r="G22">
        <v>29</v>
      </c>
      <c r="H22">
        <v>1</v>
      </c>
      <c r="I22" t="s">
        <v>471</v>
      </c>
      <c r="J22" t="s">
        <v>317</v>
      </c>
      <c r="K22" t="s">
        <v>600</v>
      </c>
      <c r="L22" s="1" t="str">
        <f>HYPERLINK("https://ovidsp.ovid.com/ovidweb.cgi?T=JS&amp;NEWS=n&amp;CSC=Y&amp;PAGE=toc&amp;D=ovft&amp;AN=00126097-000000000-00000","https://ovidsp.ovid.com/ovidweb.cgi?T=JS&amp;NEWS=n&amp;CSC=Y&amp;PAGE=toc&amp;D=ovft&amp;AN=00126097-000000000-00000")</f>
        <v>https://ovidsp.ovid.com/ovidweb.cgi?T=JS&amp;NEWS=n&amp;CSC=Y&amp;PAGE=toc&amp;D=ovft&amp;AN=00126097-000000000-00000</v>
      </c>
      <c r="M22" t="s">
        <v>111</v>
      </c>
      <c r="N22" t="s">
        <v>593</v>
      </c>
      <c r="O22" t="s">
        <v>569</v>
      </c>
      <c r="P22">
        <v>1383360</v>
      </c>
      <c r="Q22" t="s">
        <v>18</v>
      </c>
      <c r="R22" t="s">
        <v>440</v>
      </c>
      <c r="S22" t="s">
        <v>397</v>
      </c>
    </row>
    <row r="23" spans="1:19" x14ac:dyDescent="0.25">
      <c r="A23" t="s">
        <v>285</v>
      </c>
      <c r="B23" t="s">
        <v>343</v>
      </c>
      <c r="C23" t="s">
        <v>543</v>
      </c>
      <c r="D23" t="s">
        <v>11</v>
      </c>
      <c r="E23">
        <v>38</v>
      </c>
      <c r="F23">
        <v>1</v>
      </c>
      <c r="G23">
        <v>47</v>
      </c>
      <c r="H23">
        <v>1</v>
      </c>
      <c r="I23" t="s">
        <v>92</v>
      </c>
      <c r="J23" t="s">
        <v>408</v>
      </c>
      <c r="K23" t="s">
        <v>248</v>
      </c>
      <c r="L23" s="1" t="str">
        <f>HYPERLINK("https://ovidsp.ovid.com/ovidweb.cgi?T=JS&amp;NEWS=n&amp;CSC=Y&amp;PAGE=toc&amp;D=ovft&amp;AN=00002820-000000000-00000","https://ovidsp.ovid.com/ovidweb.cgi?T=JS&amp;NEWS=n&amp;CSC=Y&amp;PAGE=toc&amp;D=ovft&amp;AN=00002820-000000000-00000")</f>
        <v>https://ovidsp.ovid.com/ovidweb.cgi?T=JS&amp;NEWS=n&amp;CSC=Y&amp;PAGE=toc&amp;D=ovft&amp;AN=00002820-000000000-00000</v>
      </c>
      <c r="M23" t="s">
        <v>156</v>
      </c>
      <c r="N23" t="s">
        <v>593</v>
      </c>
      <c r="O23" t="s">
        <v>569</v>
      </c>
      <c r="P23">
        <v>1383360</v>
      </c>
      <c r="Q23" t="s">
        <v>18</v>
      </c>
      <c r="R23" t="s">
        <v>440</v>
      </c>
      <c r="S23" t="s">
        <v>397</v>
      </c>
    </row>
    <row r="24" spans="1:19" x14ac:dyDescent="0.25">
      <c r="A24" t="s">
        <v>490</v>
      </c>
      <c r="B24" t="s">
        <v>422</v>
      </c>
      <c r="C24" t="s">
        <v>416</v>
      </c>
      <c r="D24" t="s">
        <v>11</v>
      </c>
      <c r="E24">
        <v>23</v>
      </c>
      <c r="F24">
        <v>1</v>
      </c>
      <c r="G24">
        <v>32</v>
      </c>
      <c r="H24">
        <v>1</v>
      </c>
      <c r="I24" t="s">
        <v>92</v>
      </c>
      <c r="J24" t="s">
        <v>408</v>
      </c>
      <c r="K24" t="s">
        <v>248</v>
      </c>
      <c r="L24" s="1" t="str">
        <f>HYPERLINK("https://ovidsp.ovid.com/ovidweb.cgi?T=JS&amp;NEWS=n&amp;CSC=Y&amp;PAGE=toc&amp;D=ovft&amp;AN=00045415-000000000-00000","https://ovidsp.ovid.com/ovidweb.cgi?T=JS&amp;NEWS=n&amp;CSC=Y&amp;PAGE=toc&amp;D=ovft&amp;AN=00045415-000000000-00000")</f>
        <v>https://ovidsp.ovid.com/ovidweb.cgi?T=JS&amp;NEWS=n&amp;CSC=Y&amp;PAGE=toc&amp;D=ovft&amp;AN=00045415-000000000-00000</v>
      </c>
      <c r="M24" t="s">
        <v>263</v>
      </c>
      <c r="N24" t="s">
        <v>593</v>
      </c>
      <c r="O24" t="s">
        <v>569</v>
      </c>
      <c r="P24">
        <v>1383360</v>
      </c>
      <c r="Q24" t="s">
        <v>18</v>
      </c>
      <c r="R24" t="s">
        <v>440</v>
      </c>
      <c r="S24" t="s">
        <v>397</v>
      </c>
    </row>
    <row r="25" spans="1:19" x14ac:dyDescent="0.25">
      <c r="A25" t="s">
        <v>553</v>
      </c>
      <c r="B25" t="s">
        <v>416</v>
      </c>
      <c r="C25" t="s">
        <v>339</v>
      </c>
      <c r="D25" t="s">
        <v>11</v>
      </c>
      <c r="E25">
        <v>33</v>
      </c>
      <c r="F25">
        <v>1</v>
      </c>
      <c r="G25">
        <v>42</v>
      </c>
      <c r="H25">
        <v>1</v>
      </c>
      <c r="I25" t="s">
        <v>92</v>
      </c>
      <c r="J25" t="s">
        <v>408</v>
      </c>
      <c r="K25" t="s">
        <v>248</v>
      </c>
      <c r="L25" s="1" t="str">
        <f>HYPERLINK("https://ovidsp.ovid.com/ovidweb.cgi?T=JS&amp;NEWS=n&amp;CSC=Y&amp;PAGE=toc&amp;D=ovft&amp;AN=00024665-000000000-00000","https://ovidsp.ovid.com/ovidweb.cgi?T=JS&amp;NEWS=n&amp;CSC=Y&amp;PAGE=toc&amp;D=ovft&amp;AN=00024665-000000000-00000")</f>
        <v>https://ovidsp.ovid.com/ovidweb.cgi?T=JS&amp;NEWS=n&amp;CSC=Y&amp;PAGE=toc&amp;D=ovft&amp;AN=00024665-000000000-00000</v>
      </c>
      <c r="M25" t="s">
        <v>94</v>
      </c>
      <c r="N25" t="s">
        <v>593</v>
      </c>
      <c r="O25" t="s">
        <v>569</v>
      </c>
      <c r="P25">
        <v>1383360</v>
      </c>
      <c r="Q25" t="s">
        <v>18</v>
      </c>
      <c r="R25" t="s">
        <v>440</v>
      </c>
      <c r="S25" t="s">
        <v>397</v>
      </c>
    </row>
    <row r="26" spans="1:19" x14ac:dyDescent="0.25">
      <c r="A26" t="s">
        <v>479</v>
      </c>
      <c r="B26" t="s">
        <v>369</v>
      </c>
      <c r="C26" t="s">
        <v>416</v>
      </c>
      <c r="D26" t="s">
        <v>11</v>
      </c>
      <c r="E26">
        <v>24</v>
      </c>
      <c r="F26">
        <v>1</v>
      </c>
      <c r="G26">
        <v>33</v>
      </c>
      <c r="H26">
        <v>1</v>
      </c>
      <c r="I26" t="s">
        <v>92</v>
      </c>
      <c r="J26" t="s">
        <v>408</v>
      </c>
      <c r="K26" t="s">
        <v>248</v>
      </c>
      <c r="L26" s="1" t="str">
        <f>HYPERLINK("https://ovidsp.ovid.com/ovidweb.cgi?T=JS&amp;NEWS=n&amp;CSC=Y&amp;PAGE=toc&amp;D=ovft&amp;AN=00019605-000000000-00000","https://ovidsp.ovid.com/ovidweb.cgi?T=JS&amp;NEWS=n&amp;CSC=Y&amp;PAGE=toc&amp;D=ovft&amp;AN=00019605-000000000-00000")</f>
        <v>https://ovidsp.ovid.com/ovidweb.cgi?T=JS&amp;NEWS=n&amp;CSC=Y&amp;PAGE=toc&amp;D=ovft&amp;AN=00019605-000000000-00000</v>
      </c>
      <c r="M26" t="s">
        <v>494</v>
      </c>
      <c r="N26" t="s">
        <v>593</v>
      </c>
      <c r="O26" t="s">
        <v>569</v>
      </c>
      <c r="P26">
        <v>1383360</v>
      </c>
      <c r="Q26" t="s">
        <v>18</v>
      </c>
      <c r="R26" t="s">
        <v>440</v>
      </c>
      <c r="S26" t="s">
        <v>397</v>
      </c>
    </row>
    <row r="27" spans="1:19" x14ac:dyDescent="0.25">
      <c r="A27" t="s">
        <v>126</v>
      </c>
      <c r="B27" t="s">
        <v>184</v>
      </c>
      <c r="C27" t="s">
        <v>416</v>
      </c>
      <c r="D27" t="s">
        <v>11</v>
      </c>
      <c r="E27">
        <v>25</v>
      </c>
      <c r="F27">
        <v>1</v>
      </c>
      <c r="G27">
        <v>34</v>
      </c>
      <c r="H27">
        <v>1</v>
      </c>
      <c r="I27" t="s">
        <v>92</v>
      </c>
      <c r="J27" t="s">
        <v>408</v>
      </c>
      <c r="K27" t="s">
        <v>248</v>
      </c>
      <c r="L27" s="1" t="str">
        <f>HYPERLINK("https://ovidsp.ovid.com/ovidweb.cgi?T=JS&amp;NEWS=n&amp;CSC=Y&amp;PAGE=toc&amp;D=ovft&amp;AN=00042752-000000000-00000","https://ovidsp.ovid.com/ovidweb.cgi?T=JS&amp;NEWS=n&amp;CSC=Y&amp;PAGE=toc&amp;D=ovft&amp;AN=00042752-000000000-00000")</f>
        <v>https://ovidsp.ovid.com/ovidweb.cgi?T=JS&amp;NEWS=n&amp;CSC=Y&amp;PAGE=toc&amp;D=ovft&amp;AN=00042752-000000000-00000</v>
      </c>
      <c r="M27" t="s">
        <v>43</v>
      </c>
      <c r="N27" t="s">
        <v>593</v>
      </c>
      <c r="O27" t="s">
        <v>569</v>
      </c>
      <c r="P27">
        <v>1383360</v>
      </c>
      <c r="Q27" t="s">
        <v>18</v>
      </c>
      <c r="R27" t="s">
        <v>440</v>
      </c>
      <c r="S27" t="s">
        <v>397</v>
      </c>
    </row>
    <row r="28" spans="1:19" x14ac:dyDescent="0.25">
      <c r="A28" t="s">
        <v>565</v>
      </c>
      <c r="B28" t="s">
        <v>147</v>
      </c>
      <c r="C28" t="s">
        <v>497</v>
      </c>
      <c r="D28" t="s">
        <v>11</v>
      </c>
      <c r="E28">
        <v>38</v>
      </c>
      <c r="F28">
        <v>1</v>
      </c>
      <c r="G28">
        <v>46</v>
      </c>
      <c r="H28">
        <v>6</v>
      </c>
      <c r="I28" t="s">
        <v>78</v>
      </c>
      <c r="J28" t="s">
        <v>408</v>
      </c>
      <c r="K28" t="s">
        <v>579</v>
      </c>
      <c r="L28" s="1" t="str">
        <f>HYPERLINK("https://ovidsp.ovid.com/ovidweb.cgi?T=JS&amp;NEWS=n&amp;CSC=Y&amp;PAGE=toc&amp;D=ovft&amp;AN=00002826-000000000-00000","https://ovidsp.ovid.com/ovidweb.cgi?T=JS&amp;NEWS=n&amp;CSC=Y&amp;PAGE=toc&amp;D=ovft&amp;AN=00002826-000000000-00000")</f>
        <v>https://ovidsp.ovid.com/ovidweb.cgi?T=JS&amp;NEWS=n&amp;CSC=Y&amp;PAGE=toc&amp;D=ovft&amp;AN=00002826-000000000-00000</v>
      </c>
      <c r="M28" t="s">
        <v>329</v>
      </c>
      <c r="N28" t="s">
        <v>593</v>
      </c>
      <c r="O28" t="s">
        <v>569</v>
      </c>
      <c r="P28">
        <v>1383360</v>
      </c>
      <c r="Q28" t="s">
        <v>18</v>
      </c>
      <c r="R28" t="s">
        <v>440</v>
      </c>
      <c r="S28" t="s">
        <v>397</v>
      </c>
    </row>
    <row r="29" spans="1:19" x14ac:dyDescent="0.25">
      <c r="A29" t="s">
        <v>459</v>
      </c>
      <c r="B29" t="s">
        <v>619</v>
      </c>
      <c r="C29" t="s">
        <v>238</v>
      </c>
      <c r="D29" t="s">
        <v>11</v>
      </c>
      <c r="E29">
        <v>40</v>
      </c>
      <c r="F29">
        <v>1</v>
      </c>
      <c r="G29">
        <v>49</v>
      </c>
      <c r="H29">
        <v>2</v>
      </c>
      <c r="I29" t="s">
        <v>525</v>
      </c>
      <c r="J29" t="s">
        <v>408</v>
      </c>
      <c r="K29" t="s">
        <v>600</v>
      </c>
      <c r="L29" s="1" t="str">
        <f>HYPERLINK("https://ovidsp.ovid.com/ovidweb.cgi?T=JS&amp;NEWS=n&amp;CSC=Y&amp;PAGE=toc&amp;D=ovft&amp;AN=00003072-000000000-00000","https://ovidsp.ovid.com/ovidweb.cgi?T=JS&amp;NEWS=n&amp;CSC=Y&amp;PAGE=toc&amp;D=ovft&amp;AN=00003072-000000000-00000")</f>
        <v>https://ovidsp.ovid.com/ovidweb.cgi?T=JS&amp;NEWS=n&amp;CSC=Y&amp;PAGE=toc&amp;D=ovft&amp;AN=00003072-000000000-00000</v>
      </c>
      <c r="M29" t="s">
        <v>127</v>
      </c>
      <c r="N29" t="s">
        <v>593</v>
      </c>
      <c r="O29" t="s">
        <v>569</v>
      </c>
      <c r="P29">
        <v>1383360</v>
      </c>
      <c r="Q29" t="s">
        <v>18</v>
      </c>
      <c r="R29" t="s">
        <v>440</v>
      </c>
      <c r="S29" t="s">
        <v>397</v>
      </c>
    </row>
    <row r="30" spans="1:19" x14ac:dyDescent="0.25">
      <c r="A30" t="s">
        <v>512</v>
      </c>
      <c r="B30" t="s">
        <v>365</v>
      </c>
      <c r="C30" t="s">
        <v>416</v>
      </c>
      <c r="D30" t="s">
        <v>11</v>
      </c>
      <c r="E30">
        <v>29</v>
      </c>
      <c r="F30">
        <v>1</v>
      </c>
      <c r="G30">
        <v>36</v>
      </c>
      <c r="H30">
        <v>10</v>
      </c>
      <c r="I30" t="s">
        <v>56</v>
      </c>
      <c r="J30" t="s">
        <v>226</v>
      </c>
      <c r="K30" t="s">
        <v>218</v>
      </c>
      <c r="L30" s="1" t="str">
        <f>HYPERLINK("https://ovidsp.ovid.com/ovidweb.cgi?T=JS&amp;NEWS=n&amp;CSC=Y&amp;PAGE=toc&amp;D=ovft&amp;AN=01933606-000000000-00000","https://ovidsp.ovid.com/ovidweb.cgi?T=JS&amp;NEWS=n&amp;CSC=Y&amp;PAGE=toc&amp;D=ovft&amp;AN=01933606-000000000-00000")</f>
        <v>https://ovidsp.ovid.com/ovidweb.cgi?T=JS&amp;NEWS=n&amp;CSC=Y&amp;PAGE=toc&amp;D=ovft&amp;AN=01933606-000000000-00000</v>
      </c>
      <c r="M30" t="s">
        <v>551</v>
      </c>
      <c r="N30" t="s">
        <v>593</v>
      </c>
      <c r="O30" t="s">
        <v>569</v>
      </c>
      <c r="P30">
        <v>1383360</v>
      </c>
      <c r="Q30" t="s">
        <v>18</v>
      </c>
      <c r="R30" t="s">
        <v>440</v>
      </c>
      <c r="S30" t="s">
        <v>397</v>
      </c>
    </row>
    <row r="31" spans="1:19" x14ac:dyDescent="0.25">
      <c r="A31" t="s">
        <v>405</v>
      </c>
      <c r="B31" t="s">
        <v>416</v>
      </c>
      <c r="C31" t="s">
        <v>289</v>
      </c>
      <c r="D31" t="s">
        <v>11</v>
      </c>
      <c r="E31">
        <v>28</v>
      </c>
      <c r="F31">
        <v>1</v>
      </c>
      <c r="G31">
        <v>36</v>
      </c>
      <c r="H31">
        <v>4</v>
      </c>
      <c r="I31" t="s">
        <v>163</v>
      </c>
      <c r="J31" t="s">
        <v>453</v>
      </c>
      <c r="K31" t="s">
        <v>218</v>
      </c>
      <c r="L31" s="1" t="str">
        <f>HYPERLINK("https://ovidsp.ovid.com/ovidweb.cgi?T=JS&amp;NEWS=n&amp;CSC=Y&amp;PAGE=toc&amp;D=ovft&amp;AN=00146965-000000000-00000","https://ovidsp.ovid.com/ovidweb.cgi?T=JS&amp;NEWS=n&amp;CSC=Y&amp;PAGE=toc&amp;D=ovft&amp;AN=00146965-000000000-00000")</f>
        <v>https://ovidsp.ovid.com/ovidweb.cgi?T=JS&amp;NEWS=n&amp;CSC=Y&amp;PAGE=toc&amp;D=ovft&amp;AN=00146965-000000000-00000</v>
      </c>
      <c r="M31" t="s">
        <v>344</v>
      </c>
      <c r="N31" t="s">
        <v>593</v>
      </c>
      <c r="O31" t="s">
        <v>569</v>
      </c>
      <c r="P31">
        <v>1383360</v>
      </c>
      <c r="Q31" t="s">
        <v>18</v>
      </c>
      <c r="R31" t="s">
        <v>440</v>
      </c>
      <c r="S31" t="s">
        <v>397</v>
      </c>
    </row>
    <row r="32" spans="1:19" x14ac:dyDescent="0.25">
      <c r="A32" t="s">
        <v>229</v>
      </c>
      <c r="B32" t="s">
        <v>521</v>
      </c>
      <c r="C32" t="s">
        <v>416</v>
      </c>
      <c r="D32" t="s">
        <v>11</v>
      </c>
      <c r="E32">
        <v>38</v>
      </c>
      <c r="F32">
        <v>3</v>
      </c>
      <c r="G32">
        <v>47</v>
      </c>
      <c r="H32">
        <v>3</v>
      </c>
      <c r="I32" t="s">
        <v>67</v>
      </c>
      <c r="J32" t="s">
        <v>106</v>
      </c>
      <c r="K32" t="s">
        <v>585</v>
      </c>
      <c r="L32" s="1" t="str">
        <f>HYPERLINK("https://ovidsp.ovid.com/ovidweb.cgi?T=JS&amp;NEWS=n&amp;CSC=Y&amp;PAGE=toc&amp;D=ovft&amp;AN=00219246-000000000-00000","https://ovidsp.ovid.com/ovidweb.cgi?T=JS&amp;NEWS=n&amp;CSC=Y&amp;PAGE=toc&amp;D=ovft&amp;AN=00219246-000000000-00000")</f>
        <v>https://ovidsp.ovid.com/ovidweb.cgi?T=JS&amp;NEWS=n&amp;CSC=Y&amp;PAGE=toc&amp;D=ovft&amp;AN=00219246-000000000-00000</v>
      </c>
      <c r="M32" t="s">
        <v>515</v>
      </c>
      <c r="N32" t="s">
        <v>593</v>
      </c>
      <c r="O32" t="s">
        <v>569</v>
      </c>
      <c r="P32">
        <v>1383360</v>
      </c>
      <c r="Q32" t="s">
        <v>18</v>
      </c>
      <c r="R32" t="s">
        <v>440</v>
      </c>
      <c r="S32" t="s">
        <v>397</v>
      </c>
    </row>
    <row r="33" spans="1:19" x14ac:dyDescent="0.25">
      <c r="A33" t="s">
        <v>40</v>
      </c>
      <c r="B33" t="s">
        <v>411</v>
      </c>
      <c r="C33" t="s">
        <v>416</v>
      </c>
      <c r="D33" t="s">
        <v>11</v>
      </c>
      <c r="E33">
        <v>37</v>
      </c>
      <c r="F33">
        <v>1</v>
      </c>
      <c r="G33">
        <v>46</v>
      </c>
      <c r="H33">
        <v>1</v>
      </c>
      <c r="I33" t="s">
        <v>382</v>
      </c>
      <c r="J33" t="s">
        <v>220</v>
      </c>
      <c r="K33" t="s">
        <v>248</v>
      </c>
      <c r="L33" s="1" t="str">
        <f>HYPERLINK("https://ovidsp.ovid.com/ovidweb.cgi?T=JS&amp;NEWS=n&amp;CSC=Y&amp;PAGE=toc&amp;D=ovft&amp;AN=00029679-000000000-00000","https://ovidsp.ovid.com/ovidweb.cgi?T=JS&amp;NEWS=n&amp;CSC=Y&amp;PAGE=toc&amp;D=ovft&amp;AN=00029679-000000000-00000")</f>
        <v>https://ovidsp.ovid.com/ovidweb.cgi?T=JS&amp;NEWS=n&amp;CSC=Y&amp;PAGE=toc&amp;D=ovft&amp;AN=00029679-000000000-00000</v>
      </c>
      <c r="M33" t="s">
        <v>604</v>
      </c>
      <c r="N33" t="s">
        <v>593</v>
      </c>
      <c r="O33" t="s">
        <v>569</v>
      </c>
      <c r="P33">
        <v>1383360</v>
      </c>
      <c r="Q33" t="s">
        <v>18</v>
      </c>
      <c r="R33" t="s">
        <v>440</v>
      </c>
      <c r="S33" t="s">
        <v>397</v>
      </c>
    </row>
    <row r="34" spans="1:19" x14ac:dyDescent="0.25">
      <c r="A34" t="s">
        <v>363</v>
      </c>
      <c r="B34" t="s">
        <v>275</v>
      </c>
      <c r="C34" t="s">
        <v>416</v>
      </c>
      <c r="D34" t="s">
        <v>11</v>
      </c>
      <c r="E34">
        <v>16</v>
      </c>
      <c r="F34">
        <v>1</v>
      </c>
      <c r="G34">
        <v>25</v>
      </c>
      <c r="H34">
        <v>2</v>
      </c>
      <c r="I34" t="s">
        <v>525</v>
      </c>
      <c r="J34" t="s">
        <v>408</v>
      </c>
      <c r="K34" t="s">
        <v>600</v>
      </c>
      <c r="L34" s="1" t="str">
        <f>HYPERLINK("https://ovidsp.ovid.com/ovidweb.cgi?T=JS&amp;NEWS=n&amp;CSC=Y&amp;PAGE=toc&amp;D=ovft&amp;AN=01075922-000000000-00000","https://ovidsp.ovid.com/ovidweb.cgi?T=JS&amp;NEWS=n&amp;CSC=Y&amp;PAGE=toc&amp;D=ovft&amp;AN=01075922-000000000-00000")</f>
        <v>https://ovidsp.ovid.com/ovidweb.cgi?T=JS&amp;NEWS=n&amp;CSC=Y&amp;PAGE=toc&amp;D=ovft&amp;AN=01075922-000000000-00000</v>
      </c>
      <c r="M34" t="s">
        <v>558</v>
      </c>
      <c r="N34" t="s">
        <v>593</v>
      </c>
      <c r="O34" t="s">
        <v>569</v>
      </c>
      <c r="P34">
        <v>1383360</v>
      </c>
      <c r="Q34" t="s">
        <v>18</v>
      </c>
      <c r="R34" t="s">
        <v>440</v>
      </c>
      <c r="S34" t="s">
        <v>397</v>
      </c>
    </row>
    <row r="35" spans="1:19" x14ac:dyDescent="0.25">
      <c r="A35" t="s">
        <v>49</v>
      </c>
      <c r="B35" t="s">
        <v>491</v>
      </c>
      <c r="C35" t="s">
        <v>416</v>
      </c>
      <c r="D35" t="s">
        <v>11</v>
      </c>
      <c r="E35">
        <v>34</v>
      </c>
      <c r="F35">
        <v>1</v>
      </c>
      <c r="G35">
        <v>43</v>
      </c>
      <c r="H35">
        <v>2</v>
      </c>
      <c r="I35" t="s">
        <v>525</v>
      </c>
      <c r="J35" t="s">
        <v>408</v>
      </c>
      <c r="K35" t="s">
        <v>600</v>
      </c>
      <c r="L35" s="1" t="str">
        <f>HYPERLINK("https://ovidsp.ovid.com/ovidweb.cgi?T=JS&amp;NEWS=n&amp;CSC=Y&amp;PAGE=toc&amp;D=ovft&amp;AN=00003226-000000000-00000","https://ovidsp.ovid.com/ovidweb.cgi?T=JS&amp;NEWS=n&amp;CSC=Y&amp;PAGE=toc&amp;D=ovft&amp;AN=00003226-000000000-00000")</f>
        <v>https://ovidsp.ovid.com/ovidweb.cgi?T=JS&amp;NEWS=n&amp;CSC=Y&amp;PAGE=toc&amp;D=ovft&amp;AN=00003226-000000000-00000</v>
      </c>
      <c r="M35" t="s">
        <v>420</v>
      </c>
      <c r="N35" t="s">
        <v>593</v>
      </c>
      <c r="O35" t="s">
        <v>569</v>
      </c>
      <c r="P35">
        <v>1383360</v>
      </c>
      <c r="Q35" t="s">
        <v>18</v>
      </c>
      <c r="R35" t="s">
        <v>440</v>
      </c>
      <c r="S35" t="s">
        <v>397</v>
      </c>
    </row>
    <row r="36" spans="1:19" x14ac:dyDescent="0.25">
      <c r="A36" t="s">
        <v>575</v>
      </c>
      <c r="B36" t="s">
        <v>302</v>
      </c>
      <c r="C36" t="s">
        <v>416</v>
      </c>
      <c r="D36" t="s">
        <v>11</v>
      </c>
      <c r="E36">
        <v>26</v>
      </c>
      <c r="F36">
        <v>1</v>
      </c>
      <c r="G36">
        <v>35</v>
      </c>
      <c r="H36">
        <v>1</v>
      </c>
      <c r="I36" t="s">
        <v>92</v>
      </c>
      <c r="J36" t="s">
        <v>408</v>
      </c>
      <c r="K36" t="s">
        <v>248</v>
      </c>
      <c r="L36" s="1" t="str">
        <f>HYPERLINK("https://ovidsp.ovid.com/ovidweb.cgi?T=JS&amp;NEWS=n&amp;CSC=Y&amp;PAGE=toc&amp;D=ovft&amp;AN=00019501-000000000-00000","https://ovidsp.ovid.com/ovidweb.cgi?T=JS&amp;NEWS=n&amp;CSC=Y&amp;PAGE=toc&amp;D=ovft&amp;AN=00019501-000000000-00000")</f>
        <v>https://ovidsp.ovid.com/ovidweb.cgi?T=JS&amp;NEWS=n&amp;CSC=Y&amp;PAGE=toc&amp;D=ovft&amp;AN=00019501-000000000-00000</v>
      </c>
      <c r="M36" t="s">
        <v>296</v>
      </c>
      <c r="N36" t="s">
        <v>593</v>
      </c>
      <c r="O36" t="s">
        <v>569</v>
      </c>
      <c r="P36">
        <v>1383360</v>
      </c>
      <c r="Q36" t="s">
        <v>18</v>
      </c>
      <c r="R36" t="s">
        <v>440</v>
      </c>
      <c r="S36" t="s">
        <v>397</v>
      </c>
    </row>
    <row r="37" spans="1:19" x14ac:dyDescent="0.25">
      <c r="A37" t="s">
        <v>261</v>
      </c>
      <c r="B37" t="s">
        <v>335</v>
      </c>
      <c r="C37" t="s">
        <v>258</v>
      </c>
      <c r="D37" t="s">
        <v>11</v>
      </c>
      <c r="E37">
        <v>38</v>
      </c>
      <c r="F37">
        <v>1</v>
      </c>
      <c r="G37">
        <v>47</v>
      </c>
      <c r="H37">
        <v>1</v>
      </c>
      <c r="I37" t="s">
        <v>92</v>
      </c>
      <c r="J37" t="s">
        <v>408</v>
      </c>
      <c r="K37" t="s">
        <v>248</v>
      </c>
      <c r="L37" s="1" t="str">
        <f>HYPERLINK("https://ovidsp.ovid.com/ovidweb.cgi?T=JS&amp;NEWS=n&amp;CSC=Y&amp;PAGE=toc&amp;D=ovft&amp;AN=00002727-000000000-00000","https://ovidsp.ovid.com/ovidweb.cgi?T=JS&amp;NEWS=n&amp;CSC=Y&amp;PAGE=toc&amp;D=ovft&amp;AN=00002727-000000000-00000")</f>
        <v>https://ovidsp.ovid.com/ovidweb.cgi?T=JS&amp;NEWS=n&amp;CSC=Y&amp;PAGE=toc&amp;D=ovft&amp;AN=00002727-000000000-00000</v>
      </c>
      <c r="M37" t="s">
        <v>609</v>
      </c>
      <c r="N37" t="s">
        <v>593</v>
      </c>
      <c r="O37" t="s">
        <v>569</v>
      </c>
      <c r="P37">
        <v>1383360</v>
      </c>
      <c r="Q37" t="s">
        <v>18</v>
      </c>
      <c r="R37" t="s">
        <v>440</v>
      </c>
      <c r="S37" t="s">
        <v>397</v>
      </c>
    </row>
    <row r="38" spans="1:19" x14ac:dyDescent="0.25">
      <c r="A38" t="s">
        <v>498</v>
      </c>
      <c r="B38" t="s">
        <v>282</v>
      </c>
      <c r="C38" t="s">
        <v>416</v>
      </c>
      <c r="D38" t="s">
        <v>11</v>
      </c>
      <c r="E38">
        <v>14</v>
      </c>
      <c r="F38">
        <v>1</v>
      </c>
      <c r="G38">
        <v>22</v>
      </c>
      <c r="H38">
        <v>4</v>
      </c>
      <c r="I38" t="s">
        <v>163</v>
      </c>
      <c r="J38" t="s">
        <v>453</v>
      </c>
      <c r="K38" t="s">
        <v>218</v>
      </c>
      <c r="L38" s="1" t="str">
        <f>HYPERLINK("https://ovidsp.ovid.com/ovidweb.cgi?T=JS&amp;NEWS=n&amp;CSC=Y&amp;PAGE=toc&amp;D=ovft&amp;AN=00132577-000000000-00000","https://ovidsp.ovid.com/ovidweb.cgi?T=JS&amp;NEWS=n&amp;CSC=Y&amp;PAGE=toc&amp;D=ovft&amp;AN=00132577-000000000-00000")</f>
        <v>https://ovidsp.ovid.com/ovidweb.cgi?T=JS&amp;NEWS=n&amp;CSC=Y&amp;PAGE=toc&amp;D=ovft&amp;AN=00132577-000000000-00000</v>
      </c>
      <c r="M38" t="s">
        <v>345</v>
      </c>
      <c r="N38" t="s">
        <v>593</v>
      </c>
      <c r="O38" t="s">
        <v>569</v>
      </c>
      <c r="P38">
        <v>1383360</v>
      </c>
      <c r="Q38" t="s">
        <v>18</v>
      </c>
      <c r="R38" t="s">
        <v>440</v>
      </c>
      <c r="S38" t="s">
        <v>397</v>
      </c>
    </row>
    <row r="39" spans="1:19" x14ac:dyDescent="0.25">
      <c r="A39" t="s">
        <v>62</v>
      </c>
      <c r="B39" t="s">
        <v>632</v>
      </c>
      <c r="C39" t="s">
        <v>576</v>
      </c>
      <c r="D39" t="s">
        <v>11</v>
      </c>
      <c r="E39">
        <v>15</v>
      </c>
      <c r="F39">
        <v>1</v>
      </c>
      <c r="G39">
        <v>24</v>
      </c>
      <c r="H39">
        <v>1</v>
      </c>
      <c r="I39" t="s">
        <v>471</v>
      </c>
      <c r="J39" t="s">
        <v>317</v>
      </c>
      <c r="K39" t="s">
        <v>600</v>
      </c>
      <c r="L39" s="1" t="str">
        <f>HYPERLINK("https://ovidsp.ovid.com/ovidweb.cgi?T=JS&amp;NEWS=n&amp;CSC=Y&amp;PAGE=toc&amp;D=ovft&amp;AN=00130832-000000000-00000","https://ovidsp.ovid.com/ovidweb.cgi?T=JS&amp;NEWS=n&amp;CSC=Y&amp;PAGE=toc&amp;D=ovft&amp;AN=00130832-000000000-00000")</f>
        <v>https://ovidsp.ovid.com/ovidweb.cgi?T=JS&amp;NEWS=n&amp;CSC=Y&amp;PAGE=toc&amp;D=ovft&amp;AN=00130832-000000000-00000</v>
      </c>
      <c r="M39" t="s">
        <v>337</v>
      </c>
      <c r="N39" t="s">
        <v>593</v>
      </c>
      <c r="O39" t="s">
        <v>569</v>
      </c>
      <c r="P39">
        <v>1383360</v>
      </c>
      <c r="Q39" t="s">
        <v>18</v>
      </c>
      <c r="R39" t="s">
        <v>440</v>
      </c>
      <c r="S39" t="s">
        <v>397</v>
      </c>
    </row>
    <row r="40" spans="1:19" x14ac:dyDescent="0.25">
      <c r="A40" t="s">
        <v>300</v>
      </c>
      <c r="B40" t="s">
        <v>318</v>
      </c>
      <c r="C40" t="s">
        <v>511</v>
      </c>
      <c r="D40" t="s">
        <v>11</v>
      </c>
      <c r="E40">
        <v>28</v>
      </c>
      <c r="F40">
        <v>1</v>
      </c>
      <c r="G40">
        <v>37</v>
      </c>
      <c r="H40">
        <v>1</v>
      </c>
      <c r="I40" t="s">
        <v>471</v>
      </c>
      <c r="J40" t="s">
        <v>317</v>
      </c>
      <c r="K40" t="s">
        <v>600</v>
      </c>
      <c r="L40" s="1" t="str">
        <f>HYPERLINK("https://ovidsp.ovid.com/ovidweb.cgi?T=JS&amp;NEWS=n&amp;CSC=Y&amp;PAGE=toc&amp;D=ovft&amp;AN=00001503-000000000-00000","https://ovidsp.ovid.com/ovidweb.cgi?T=JS&amp;NEWS=n&amp;CSC=Y&amp;PAGE=toc&amp;D=ovft&amp;AN=00001503-000000000-00000")</f>
        <v>https://ovidsp.ovid.com/ovidweb.cgi?T=JS&amp;NEWS=n&amp;CSC=Y&amp;PAGE=toc&amp;D=ovft&amp;AN=00001503-000000000-00000</v>
      </c>
      <c r="M40" t="s">
        <v>522</v>
      </c>
      <c r="N40" t="s">
        <v>593</v>
      </c>
      <c r="O40" t="s">
        <v>569</v>
      </c>
      <c r="P40">
        <v>1383360</v>
      </c>
      <c r="Q40" t="s">
        <v>18</v>
      </c>
      <c r="R40" t="s">
        <v>440</v>
      </c>
      <c r="S40" t="s">
        <v>397</v>
      </c>
    </row>
    <row r="41" spans="1:19" x14ac:dyDescent="0.25">
      <c r="A41" t="s">
        <v>74</v>
      </c>
      <c r="B41" t="s">
        <v>41</v>
      </c>
      <c r="C41" t="s">
        <v>287</v>
      </c>
      <c r="D41" t="s">
        <v>11</v>
      </c>
      <c r="E41">
        <v>30</v>
      </c>
      <c r="F41">
        <v>1</v>
      </c>
      <c r="G41">
        <v>39</v>
      </c>
      <c r="H41">
        <v>1</v>
      </c>
      <c r="I41" t="s">
        <v>92</v>
      </c>
      <c r="J41" t="s">
        <v>408</v>
      </c>
      <c r="K41" t="s">
        <v>248</v>
      </c>
      <c r="L41" s="1" t="str">
        <f>HYPERLINK("https://ovidsp.ovid.com/ovidweb.cgi?T=JS&amp;NEWS=n&amp;CSC=Y&amp;PAGE=toc&amp;D=ovft&amp;AN=00001573-000000000-00000","https://ovidsp.ovid.com/ovidweb.cgi?T=JS&amp;NEWS=n&amp;CSC=Y&amp;PAGE=toc&amp;D=ovft&amp;AN=00001573-000000000-00000")</f>
        <v>https://ovidsp.ovid.com/ovidweb.cgi?T=JS&amp;NEWS=n&amp;CSC=Y&amp;PAGE=toc&amp;D=ovft&amp;AN=00001573-000000000-00000</v>
      </c>
      <c r="M41" t="s">
        <v>550</v>
      </c>
      <c r="N41" t="s">
        <v>593</v>
      </c>
      <c r="O41" t="s">
        <v>569</v>
      </c>
      <c r="P41">
        <v>1383360</v>
      </c>
      <c r="Q41" t="s">
        <v>18</v>
      </c>
      <c r="R41" t="s">
        <v>440</v>
      </c>
      <c r="S41" t="s">
        <v>397</v>
      </c>
    </row>
    <row r="42" spans="1:19" x14ac:dyDescent="0.25">
      <c r="A42" t="s">
        <v>381</v>
      </c>
      <c r="B42" t="s">
        <v>461</v>
      </c>
      <c r="C42" t="s">
        <v>482</v>
      </c>
      <c r="D42" t="s">
        <v>11</v>
      </c>
      <c r="E42">
        <v>18</v>
      </c>
      <c r="F42">
        <v>1</v>
      </c>
      <c r="G42">
        <v>27</v>
      </c>
      <c r="H42">
        <v>1</v>
      </c>
      <c r="I42" t="s">
        <v>92</v>
      </c>
      <c r="J42" t="s">
        <v>408</v>
      </c>
      <c r="K42" t="s">
        <v>248</v>
      </c>
      <c r="L42" s="1" t="str">
        <f>HYPERLINK("https://ovidsp.ovid.com/ovidweb.cgi?T=JS&amp;NEWS=n&amp;CSC=Y&amp;PAGE=toc&amp;D=ovft&amp;AN=00075197-000000000-00000","https://ovidsp.ovid.com/ovidweb.cgi?T=JS&amp;NEWS=n&amp;CSC=Y&amp;PAGE=toc&amp;D=ovft&amp;AN=00075197-000000000-00000")</f>
        <v>https://ovidsp.ovid.com/ovidweb.cgi?T=JS&amp;NEWS=n&amp;CSC=Y&amp;PAGE=toc&amp;D=ovft&amp;AN=00075197-000000000-00000</v>
      </c>
      <c r="M42" t="s">
        <v>603</v>
      </c>
      <c r="N42" t="s">
        <v>593</v>
      </c>
      <c r="O42" t="s">
        <v>569</v>
      </c>
      <c r="P42">
        <v>1383360</v>
      </c>
      <c r="Q42" t="s">
        <v>18</v>
      </c>
      <c r="R42" t="s">
        <v>440</v>
      </c>
      <c r="S42" t="s">
        <v>397</v>
      </c>
    </row>
    <row r="43" spans="1:19" x14ac:dyDescent="0.25">
      <c r="A43" t="s">
        <v>618</v>
      </c>
      <c r="B43" t="s">
        <v>85</v>
      </c>
      <c r="C43" t="s">
        <v>370</v>
      </c>
      <c r="D43" t="s">
        <v>11</v>
      </c>
      <c r="E43">
        <v>21</v>
      </c>
      <c r="F43">
        <v>1</v>
      </c>
      <c r="G43">
        <v>30</v>
      </c>
      <c r="H43">
        <v>1</v>
      </c>
      <c r="I43" t="s">
        <v>471</v>
      </c>
      <c r="J43" t="s">
        <v>317</v>
      </c>
      <c r="K43" t="s">
        <v>600</v>
      </c>
      <c r="L43" s="1" t="str">
        <f>HYPERLINK("https://ovidsp.ovid.com/ovidweb.cgi?T=JS&amp;NEWS=n&amp;CSC=Y&amp;PAGE=toc&amp;D=ovft&amp;AN=00075198-000000000-00000","https://ovidsp.ovid.com/ovidweb.cgi?T=JS&amp;NEWS=n&amp;CSC=Y&amp;PAGE=toc&amp;D=ovft&amp;AN=00075198-000000000-00000")</f>
        <v>https://ovidsp.ovid.com/ovidweb.cgi?T=JS&amp;NEWS=n&amp;CSC=Y&amp;PAGE=toc&amp;D=ovft&amp;AN=00075198-000000000-00000</v>
      </c>
      <c r="M43" t="s">
        <v>492</v>
      </c>
      <c r="N43" t="s">
        <v>593</v>
      </c>
      <c r="O43" t="s">
        <v>569</v>
      </c>
      <c r="P43">
        <v>1383360</v>
      </c>
      <c r="Q43" t="s">
        <v>18</v>
      </c>
      <c r="R43" t="s">
        <v>440</v>
      </c>
      <c r="S43" t="s">
        <v>397</v>
      </c>
    </row>
    <row r="44" spans="1:19" x14ac:dyDescent="0.25">
      <c r="A44" t="s">
        <v>516</v>
      </c>
      <c r="B44" t="s">
        <v>489</v>
      </c>
      <c r="C44" t="s">
        <v>352</v>
      </c>
      <c r="D44" t="s">
        <v>11</v>
      </c>
      <c r="E44">
        <v>22</v>
      </c>
      <c r="F44">
        <v>1</v>
      </c>
      <c r="G44">
        <v>31</v>
      </c>
      <c r="H44">
        <v>1</v>
      </c>
      <c r="I44" t="s">
        <v>471</v>
      </c>
      <c r="J44" t="s">
        <v>317</v>
      </c>
      <c r="K44" t="s">
        <v>600</v>
      </c>
      <c r="L44" s="1" t="str">
        <f>HYPERLINK("https://ovidsp.ovid.com/ovidweb.cgi?T=JS&amp;NEWS=n&amp;CSC=Y&amp;PAGE=toc&amp;D=ovft&amp;AN=01266029-000000000-00000","https://ovidsp.ovid.com/ovidweb.cgi?T=JS&amp;NEWS=n&amp;CSC=Y&amp;PAGE=toc&amp;D=ovft&amp;AN=01266029-000000000-00000")</f>
        <v>https://ovidsp.ovid.com/ovidweb.cgi?T=JS&amp;NEWS=n&amp;CSC=Y&amp;PAGE=toc&amp;D=ovft&amp;AN=01266029-000000000-00000</v>
      </c>
      <c r="M44" t="s">
        <v>169</v>
      </c>
      <c r="N44" t="s">
        <v>593</v>
      </c>
      <c r="O44" t="s">
        <v>569</v>
      </c>
      <c r="P44">
        <v>1383360</v>
      </c>
      <c r="Q44" t="s">
        <v>18</v>
      </c>
      <c r="R44" t="s">
        <v>440</v>
      </c>
      <c r="S44" t="s">
        <v>397</v>
      </c>
    </row>
    <row r="45" spans="1:19" x14ac:dyDescent="0.25">
      <c r="A45" t="s">
        <v>388</v>
      </c>
      <c r="B45" t="s">
        <v>239</v>
      </c>
      <c r="C45" t="s">
        <v>30</v>
      </c>
      <c r="D45" t="s">
        <v>11</v>
      </c>
      <c r="E45">
        <v>31</v>
      </c>
      <c r="F45">
        <v>1</v>
      </c>
      <c r="G45">
        <v>40</v>
      </c>
      <c r="H45">
        <v>1</v>
      </c>
      <c r="I45" t="s">
        <v>92</v>
      </c>
      <c r="J45" t="s">
        <v>408</v>
      </c>
      <c r="K45" t="s">
        <v>248</v>
      </c>
      <c r="L45" s="1" t="str">
        <f>HYPERLINK("https://ovidsp.ovid.com/ovidweb.cgi?T=JS&amp;NEWS=n&amp;CSC=Y&amp;PAGE=toc&amp;D=ovft&amp;AN=00001574-000000000-00000","https://ovidsp.ovid.com/ovidweb.cgi?T=JS&amp;NEWS=n&amp;CSC=Y&amp;PAGE=toc&amp;D=ovft&amp;AN=00001574-000000000-00000")</f>
        <v>https://ovidsp.ovid.com/ovidweb.cgi?T=JS&amp;NEWS=n&amp;CSC=Y&amp;PAGE=toc&amp;D=ovft&amp;AN=00001574-000000000-00000</v>
      </c>
      <c r="M45" t="s">
        <v>299</v>
      </c>
      <c r="N45" t="s">
        <v>593</v>
      </c>
      <c r="O45" t="s">
        <v>569</v>
      </c>
      <c r="P45">
        <v>1383360</v>
      </c>
      <c r="Q45" t="s">
        <v>18</v>
      </c>
      <c r="R45" t="s">
        <v>440</v>
      </c>
      <c r="S45" t="s">
        <v>397</v>
      </c>
    </row>
    <row r="46" spans="1:19" x14ac:dyDescent="0.25">
      <c r="A46" t="s">
        <v>265</v>
      </c>
      <c r="B46" t="s">
        <v>577</v>
      </c>
      <c r="C46" t="s">
        <v>483</v>
      </c>
      <c r="D46" t="s">
        <v>11</v>
      </c>
      <c r="E46">
        <v>22</v>
      </c>
      <c r="F46">
        <v>1</v>
      </c>
      <c r="G46">
        <v>31</v>
      </c>
      <c r="H46">
        <v>1</v>
      </c>
      <c r="I46" t="s">
        <v>92</v>
      </c>
      <c r="J46" t="s">
        <v>408</v>
      </c>
      <c r="K46" t="s">
        <v>248</v>
      </c>
      <c r="L46" s="1" t="str">
        <f>HYPERLINK("https://ovidsp.ovid.com/ovidweb.cgi?T=JS&amp;NEWS=n&amp;CSC=Y&amp;PAGE=toc&amp;D=ovft&amp;AN=00062752-000000000-00000","https://ovidsp.ovid.com/ovidweb.cgi?T=JS&amp;NEWS=n&amp;CSC=Y&amp;PAGE=toc&amp;D=ovft&amp;AN=00062752-000000000-00000")</f>
        <v>https://ovidsp.ovid.com/ovidweb.cgi?T=JS&amp;NEWS=n&amp;CSC=Y&amp;PAGE=toc&amp;D=ovft&amp;AN=00062752-000000000-00000</v>
      </c>
      <c r="M46" t="s">
        <v>118</v>
      </c>
      <c r="N46" t="s">
        <v>593</v>
      </c>
      <c r="O46" t="s">
        <v>569</v>
      </c>
      <c r="P46">
        <v>1383360</v>
      </c>
      <c r="Q46" t="s">
        <v>18</v>
      </c>
      <c r="R46" t="s">
        <v>440</v>
      </c>
      <c r="S46" t="s">
        <v>397</v>
      </c>
    </row>
    <row r="47" spans="1:19" x14ac:dyDescent="0.25">
      <c r="A47" t="s">
        <v>517</v>
      </c>
      <c r="B47" t="s">
        <v>149</v>
      </c>
      <c r="C47" t="s">
        <v>124</v>
      </c>
      <c r="D47" t="s">
        <v>11</v>
      </c>
      <c r="E47">
        <v>10</v>
      </c>
      <c r="F47">
        <v>1</v>
      </c>
      <c r="G47">
        <v>19</v>
      </c>
      <c r="H47">
        <v>1</v>
      </c>
      <c r="I47" t="s">
        <v>92</v>
      </c>
      <c r="J47" t="s">
        <v>408</v>
      </c>
      <c r="K47" t="s">
        <v>248</v>
      </c>
      <c r="L47" s="1" t="str">
        <f>HYPERLINK("https://ovidsp.ovid.com/ovidweb.cgi?T=JS&amp;NEWS=n&amp;CSC=Y&amp;PAGE=toc&amp;D=ovft&amp;AN=01222929-000000000-00000","https://ovidsp.ovid.com/ovidweb.cgi?T=JS&amp;NEWS=n&amp;CSC=Y&amp;PAGE=toc&amp;D=ovft&amp;AN=01222929-000000000-00000")</f>
        <v>https://ovidsp.ovid.com/ovidweb.cgi?T=JS&amp;NEWS=n&amp;CSC=Y&amp;PAGE=toc&amp;D=ovft&amp;AN=01222929-000000000-00000</v>
      </c>
      <c r="M47" t="s">
        <v>221</v>
      </c>
      <c r="N47" t="s">
        <v>593</v>
      </c>
      <c r="O47" t="s">
        <v>569</v>
      </c>
      <c r="P47">
        <v>1383360</v>
      </c>
      <c r="Q47" t="s">
        <v>18</v>
      </c>
      <c r="R47" t="s">
        <v>440</v>
      </c>
      <c r="S47" t="s">
        <v>397</v>
      </c>
    </row>
    <row r="48" spans="1:19" x14ac:dyDescent="0.25">
      <c r="A48" t="s">
        <v>567</v>
      </c>
      <c r="B48" t="s">
        <v>224</v>
      </c>
      <c r="C48" t="s">
        <v>266</v>
      </c>
      <c r="D48" t="s">
        <v>11</v>
      </c>
      <c r="E48">
        <v>28</v>
      </c>
      <c r="F48">
        <v>1</v>
      </c>
      <c r="G48">
        <v>37</v>
      </c>
      <c r="H48">
        <v>1</v>
      </c>
      <c r="I48" t="s">
        <v>471</v>
      </c>
      <c r="J48" t="s">
        <v>317</v>
      </c>
      <c r="K48" t="s">
        <v>600</v>
      </c>
      <c r="L48" s="1" t="str">
        <f>HYPERLINK("https://ovidsp.ovid.com/ovidweb.cgi?T=JS&amp;NEWS=n&amp;CSC=Y&amp;PAGE=toc&amp;D=ovft&amp;AN=00001432-000000000-00000","https://ovidsp.ovid.com/ovidweb.cgi?T=JS&amp;NEWS=n&amp;CSC=Y&amp;PAGE=toc&amp;D=ovft&amp;AN=00001432-000000000-00000")</f>
        <v>https://ovidsp.ovid.com/ovidweb.cgi?T=JS&amp;NEWS=n&amp;CSC=Y&amp;PAGE=toc&amp;D=ovft&amp;AN=00001432-000000000-00000</v>
      </c>
      <c r="M48" t="s">
        <v>68</v>
      </c>
      <c r="N48" t="s">
        <v>593</v>
      </c>
      <c r="O48" t="s">
        <v>569</v>
      </c>
      <c r="P48">
        <v>1383360</v>
      </c>
      <c r="Q48" t="s">
        <v>18</v>
      </c>
      <c r="R48" t="s">
        <v>440</v>
      </c>
      <c r="S48" t="s">
        <v>397</v>
      </c>
    </row>
    <row r="49" spans="1:19" x14ac:dyDescent="0.25">
      <c r="A49" t="s">
        <v>233</v>
      </c>
      <c r="B49" t="s">
        <v>484</v>
      </c>
      <c r="C49" t="s">
        <v>35</v>
      </c>
      <c r="D49" t="s">
        <v>11</v>
      </c>
      <c r="E49">
        <v>26</v>
      </c>
      <c r="F49">
        <v>1</v>
      </c>
      <c r="G49">
        <v>35</v>
      </c>
      <c r="H49">
        <v>1</v>
      </c>
      <c r="I49" t="s">
        <v>471</v>
      </c>
      <c r="J49" t="s">
        <v>317</v>
      </c>
      <c r="K49" t="s">
        <v>600</v>
      </c>
      <c r="L49" s="1" t="str">
        <f>HYPERLINK("https://ovidsp.ovid.com/ovidweb.cgi?T=JS&amp;NEWS=n&amp;CSC=Y&amp;PAGE=toc&amp;D=ovft&amp;AN=00041433-000000000-00000","https://ovidsp.ovid.com/ovidweb.cgi?T=JS&amp;NEWS=n&amp;CSC=Y&amp;PAGE=toc&amp;D=ovft&amp;AN=00041433-000000000-00000")</f>
        <v>https://ovidsp.ovid.com/ovidweb.cgi?T=JS&amp;NEWS=n&amp;CSC=Y&amp;PAGE=toc&amp;D=ovft&amp;AN=00041433-000000000-00000</v>
      </c>
      <c r="M49" t="s">
        <v>255</v>
      </c>
      <c r="N49" t="s">
        <v>593</v>
      </c>
      <c r="O49" t="s">
        <v>569</v>
      </c>
      <c r="P49">
        <v>1383360</v>
      </c>
      <c r="Q49" t="s">
        <v>18</v>
      </c>
      <c r="R49" t="s">
        <v>440</v>
      </c>
      <c r="S49" t="s">
        <v>397</v>
      </c>
    </row>
    <row r="50" spans="1:19" x14ac:dyDescent="0.25">
      <c r="A50" t="s">
        <v>446</v>
      </c>
      <c r="B50" t="s">
        <v>195</v>
      </c>
      <c r="C50" t="s">
        <v>5</v>
      </c>
      <c r="D50" t="s">
        <v>11</v>
      </c>
      <c r="E50">
        <v>24</v>
      </c>
      <c r="F50">
        <v>1</v>
      </c>
      <c r="G50">
        <v>33</v>
      </c>
      <c r="H50">
        <v>1</v>
      </c>
      <c r="I50" t="s">
        <v>92</v>
      </c>
      <c r="J50" t="s">
        <v>408</v>
      </c>
      <c r="K50" t="s">
        <v>248</v>
      </c>
      <c r="L50" s="1" t="str">
        <f>HYPERLINK("https://ovidsp.ovid.com/ovidweb.cgi?T=JS&amp;NEWS=n&amp;CSC=Y&amp;PAGE=toc&amp;D=ovft&amp;AN=00041552-000000000-00000","https://ovidsp.ovid.com/ovidweb.cgi?T=JS&amp;NEWS=n&amp;CSC=Y&amp;PAGE=toc&amp;D=ovft&amp;AN=00041552-000000000-00000")</f>
        <v>https://ovidsp.ovid.com/ovidweb.cgi?T=JS&amp;NEWS=n&amp;CSC=Y&amp;PAGE=toc&amp;D=ovft&amp;AN=00041552-000000000-00000</v>
      </c>
      <c r="M50" t="s">
        <v>633</v>
      </c>
      <c r="N50" t="s">
        <v>593</v>
      </c>
      <c r="O50" t="s">
        <v>569</v>
      </c>
      <c r="P50">
        <v>1383360</v>
      </c>
      <c r="Q50" t="s">
        <v>18</v>
      </c>
      <c r="R50" t="s">
        <v>440</v>
      </c>
      <c r="S50" t="s">
        <v>397</v>
      </c>
    </row>
    <row r="51" spans="1:19" x14ac:dyDescent="0.25">
      <c r="A51" t="s">
        <v>431</v>
      </c>
      <c r="B51" t="s">
        <v>167</v>
      </c>
      <c r="C51" t="s">
        <v>150</v>
      </c>
      <c r="D51" t="s">
        <v>11</v>
      </c>
      <c r="E51">
        <v>28</v>
      </c>
      <c r="F51">
        <v>1</v>
      </c>
      <c r="G51">
        <v>37</v>
      </c>
      <c r="H51">
        <v>1</v>
      </c>
      <c r="I51" t="s">
        <v>471</v>
      </c>
      <c r="J51" t="s">
        <v>317</v>
      </c>
      <c r="K51" t="s">
        <v>600</v>
      </c>
      <c r="L51" s="1" t="str">
        <f>HYPERLINK("https://ovidsp.ovid.com/ovidweb.cgi?T=JS&amp;NEWS=n&amp;CSC=Y&amp;PAGE=toc&amp;D=ovft&amp;AN=00019052-000000000-00000","https://ovidsp.ovid.com/ovidweb.cgi?T=JS&amp;NEWS=n&amp;CSC=Y&amp;PAGE=toc&amp;D=ovft&amp;AN=00019052-000000000-00000")</f>
        <v>https://ovidsp.ovid.com/ovidweb.cgi?T=JS&amp;NEWS=n&amp;CSC=Y&amp;PAGE=toc&amp;D=ovft&amp;AN=00019052-000000000-00000</v>
      </c>
      <c r="M51" t="s">
        <v>189</v>
      </c>
      <c r="N51" t="s">
        <v>593</v>
      </c>
      <c r="O51" t="s">
        <v>569</v>
      </c>
      <c r="P51">
        <v>1383360</v>
      </c>
      <c r="Q51" t="s">
        <v>18</v>
      </c>
      <c r="R51" t="s">
        <v>440</v>
      </c>
      <c r="S51" t="s">
        <v>397</v>
      </c>
    </row>
    <row r="52" spans="1:19" x14ac:dyDescent="0.25">
      <c r="A52" t="s">
        <v>475</v>
      </c>
      <c r="B52" t="s">
        <v>356</v>
      </c>
      <c r="C52" t="s">
        <v>538</v>
      </c>
      <c r="D52" t="s">
        <v>11</v>
      </c>
      <c r="E52">
        <v>27</v>
      </c>
      <c r="F52">
        <v>1</v>
      </c>
      <c r="G52">
        <v>36</v>
      </c>
      <c r="H52">
        <v>1</v>
      </c>
      <c r="I52" t="s">
        <v>471</v>
      </c>
      <c r="J52" t="s">
        <v>317</v>
      </c>
      <c r="K52" t="s">
        <v>600</v>
      </c>
      <c r="L52" s="1" t="str">
        <f>HYPERLINK("https://ovidsp.ovid.com/ovidweb.cgi?T=JS&amp;NEWS=n&amp;CSC=Y&amp;PAGE=toc&amp;D=ovft&amp;AN=00001703-000000000-00000","https://ovidsp.ovid.com/ovidweb.cgi?T=JS&amp;NEWS=n&amp;CSC=Y&amp;PAGE=toc&amp;D=ovft&amp;AN=00001703-000000000-00000")</f>
        <v>https://ovidsp.ovid.com/ovidweb.cgi?T=JS&amp;NEWS=n&amp;CSC=Y&amp;PAGE=toc&amp;D=ovft&amp;AN=00001703-000000000-00000</v>
      </c>
      <c r="M52" t="s">
        <v>104</v>
      </c>
      <c r="N52" t="s">
        <v>593</v>
      </c>
      <c r="O52" t="s">
        <v>569</v>
      </c>
      <c r="P52">
        <v>1383360</v>
      </c>
      <c r="Q52" t="s">
        <v>18</v>
      </c>
      <c r="R52" t="s">
        <v>440</v>
      </c>
      <c r="S52" t="s">
        <v>397</v>
      </c>
    </row>
    <row r="53" spans="1:19" x14ac:dyDescent="0.25">
      <c r="A53" t="s">
        <v>439</v>
      </c>
      <c r="B53" t="s">
        <v>353</v>
      </c>
      <c r="C53" t="s">
        <v>351</v>
      </c>
      <c r="D53" t="s">
        <v>11</v>
      </c>
      <c r="E53">
        <v>27</v>
      </c>
      <c r="F53">
        <v>1</v>
      </c>
      <c r="G53">
        <v>36</v>
      </c>
      <c r="H53">
        <v>1</v>
      </c>
      <c r="I53" t="s">
        <v>92</v>
      </c>
      <c r="J53" t="s">
        <v>408</v>
      </c>
      <c r="K53" t="s">
        <v>248</v>
      </c>
      <c r="L53" s="1" t="str">
        <f>HYPERLINK("https://ovidsp.ovid.com/ovidweb.cgi?T=JS&amp;NEWS=n&amp;CSC=Y&amp;PAGE=toc&amp;D=ovft&amp;AN=00001622-000000000-00000","https://ovidsp.ovid.com/ovidweb.cgi?T=JS&amp;NEWS=n&amp;CSC=Y&amp;PAGE=toc&amp;D=ovft&amp;AN=00001622-000000000-00000")</f>
        <v>https://ovidsp.ovid.com/ovidweb.cgi?T=JS&amp;NEWS=n&amp;CSC=Y&amp;PAGE=toc&amp;D=ovft&amp;AN=00001622-000000000-00000</v>
      </c>
      <c r="M53" t="s">
        <v>562</v>
      </c>
      <c r="N53" t="s">
        <v>593</v>
      </c>
      <c r="O53" t="s">
        <v>569</v>
      </c>
      <c r="P53">
        <v>1383360</v>
      </c>
      <c r="Q53" t="s">
        <v>18</v>
      </c>
      <c r="R53" t="s">
        <v>440</v>
      </c>
      <c r="S53" t="s">
        <v>397</v>
      </c>
    </row>
    <row r="54" spans="1:19" x14ac:dyDescent="0.25">
      <c r="A54" t="s">
        <v>458</v>
      </c>
      <c r="B54" t="s">
        <v>327</v>
      </c>
      <c r="C54" t="s">
        <v>309</v>
      </c>
      <c r="D54" t="s">
        <v>11</v>
      </c>
      <c r="E54">
        <v>26</v>
      </c>
      <c r="F54">
        <v>1</v>
      </c>
      <c r="G54">
        <v>34</v>
      </c>
      <c r="H54">
        <v>6</v>
      </c>
      <c r="I54" t="s">
        <v>78</v>
      </c>
      <c r="J54" t="s">
        <v>408</v>
      </c>
      <c r="K54" t="s">
        <v>579</v>
      </c>
      <c r="L54" s="1" t="str">
        <f>HYPERLINK("https://ovidsp.ovid.com/ovidweb.cgi?T=JS&amp;NEWS=n&amp;CSC=Y&amp;PAGE=toc&amp;D=ovft&amp;AN=00055735-000000000-00000","https://ovidsp.ovid.com/ovidweb.cgi?T=JS&amp;NEWS=n&amp;CSC=Y&amp;PAGE=toc&amp;D=ovft&amp;AN=00055735-000000000-00000")</f>
        <v>https://ovidsp.ovid.com/ovidweb.cgi?T=JS&amp;NEWS=n&amp;CSC=Y&amp;PAGE=toc&amp;D=ovft&amp;AN=00055735-000000000-00000</v>
      </c>
      <c r="M54" t="s">
        <v>476</v>
      </c>
      <c r="N54" t="s">
        <v>593</v>
      </c>
      <c r="O54" t="s">
        <v>569</v>
      </c>
      <c r="P54">
        <v>1383360</v>
      </c>
      <c r="Q54" t="s">
        <v>18</v>
      </c>
      <c r="R54" t="s">
        <v>440</v>
      </c>
      <c r="S54" t="s">
        <v>397</v>
      </c>
    </row>
    <row r="55" spans="1:19" x14ac:dyDescent="0.25">
      <c r="A55" t="s">
        <v>586</v>
      </c>
      <c r="B55" t="s">
        <v>178</v>
      </c>
      <c r="C55" t="s">
        <v>509</v>
      </c>
      <c r="D55" t="s">
        <v>11</v>
      </c>
      <c r="E55">
        <v>20</v>
      </c>
      <c r="F55">
        <v>1</v>
      </c>
      <c r="G55">
        <v>29</v>
      </c>
      <c r="H55">
        <v>1</v>
      </c>
      <c r="I55" t="s">
        <v>471</v>
      </c>
      <c r="J55" t="s">
        <v>317</v>
      </c>
      <c r="K55" t="s">
        <v>600</v>
      </c>
      <c r="L55" s="1" t="str">
        <f>HYPERLINK("https://ovidsp.ovid.com/ovidweb.cgi?T=JS&amp;NEWS=n&amp;CSC=Y&amp;PAGE=toc&amp;D=ovft&amp;AN=00075200-000000000-00000","https://ovidsp.ovid.com/ovidweb.cgi?T=JS&amp;NEWS=n&amp;CSC=Y&amp;PAGE=toc&amp;D=ovft&amp;AN=00075200-000000000-00000")</f>
        <v>https://ovidsp.ovid.com/ovidweb.cgi?T=JS&amp;NEWS=n&amp;CSC=Y&amp;PAGE=toc&amp;D=ovft&amp;AN=00075200-000000000-00000</v>
      </c>
      <c r="M55" t="s">
        <v>338</v>
      </c>
      <c r="N55" t="s">
        <v>593</v>
      </c>
      <c r="O55" t="s">
        <v>569</v>
      </c>
      <c r="P55">
        <v>1383360</v>
      </c>
      <c r="Q55" t="s">
        <v>18</v>
      </c>
      <c r="R55" t="s">
        <v>440</v>
      </c>
      <c r="S55" t="s">
        <v>397</v>
      </c>
    </row>
    <row r="56" spans="1:19" x14ac:dyDescent="0.25">
      <c r="A56" t="s">
        <v>177</v>
      </c>
      <c r="B56" t="s">
        <v>200</v>
      </c>
      <c r="C56" t="s">
        <v>470</v>
      </c>
      <c r="D56" t="s">
        <v>11</v>
      </c>
      <c r="E56">
        <v>23</v>
      </c>
      <c r="F56">
        <v>1</v>
      </c>
      <c r="G56">
        <v>32</v>
      </c>
      <c r="H56">
        <v>1</v>
      </c>
      <c r="I56" t="s">
        <v>471</v>
      </c>
      <c r="J56" t="s">
        <v>317</v>
      </c>
      <c r="K56" t="s">
        <v>600</v>
      </c>
      <c r="L56" s="1" t="str">
        <f>HYPERLINK("https://ovidsp.ovid.com/ovidweb.cgi?T=JS&amp;NEWS=n&amp;CSC=Y&amp;PAGE=toc&amp;D=ovft&amp;AN=00020840-000000000-00000","https://ovidsp.ovid.com/ovidweb.cgi?T=JS&amp;NEWS=n&amp;CSC=Y&amp;PAGE=toc&amp;D=ovft&amp;AN=00020840-000000000-00000")</f>
        <v>https://ovidsp.ovid.com/ovidweb.cgi?T=JS&amp;NEWS=n&amp;CSC=Y&amp;PAGE=toc&amp;D=ovft&amp;AN=00020840-000000000-00000</v>
      </c>
      <c r="M56" t="s">
        <v>225</v>
      </c>
      <c r="N56" t="s">
        <v>593</v>
      </c>
      <c r="O56" t="s">
        <v>569</v>
      </c>
      <c r="P56">
        <v>1383360</v>
      </c>
      <c r="Q56" t="s">
        <v>18</v>
      </c>
      <c r="R56" t="s">
        <v>440</v>
      </c>
      <c r="S56" t="s">
        <v>397</v>
      </c>
    </row>
    <row r="57" spans="1:19" x14ac:dyDescent="0.25">
      <c r="A57" t="s">
        <v>79</v>
      </c>
      <c r="B57" t="s">
        <v>117</v>
      </c>
      <c r="C57" t="s">
        <v>71</v>
      </c>
      <c r="D57" t="s">
        <v>11</v>
      </c>
      <c r="E57">
        <v>27</v>
      </c>
      <c r="F57">
        <v>1</v>
      </c>
      <c r="G57">
        <v>36</v>
      </c>
      <c r="H57">
        <v>1</v>
      </c>
      <c r="I57" t="s">
        <v>471</v>
      </c>
      <c r="J57" t="s">
        <v>317</v>
      </c>
      <c r="K57" t="s">
        <v>600</v>
      </c>
      <c r="L57" s="1" t="str">
        <f>HYPERLINK("https://ovidsp.ovid.com/ovidweb.cgi?T=JS&amp;NEWS=n&amp;CSC=Y&amp;PAGE=toc&amp;D=ovft&amp;AN=00008480-000000000-00000","https://ovidsp.ovid.com/ovidweb.cgi?T=JS&amp;NEWS=n&amp;CSC=Y&amp;PAGE=toc&amp;D=ovft&amp;AN=00008480-000000000-00000")</f>
        <v>https://ovidsp.ovid.com/ovidweb.cgi?T=JS&amp;NEWS=n&amp;CSC=Y&amp;PAGE=toc&amp;D=ovft&amp;AN=00008480-000000000-00000</v>
      </c>
      <c r="M57" t="s">
        <v>342</v>
      </c>
      <c r="N57" t="s">
        <v>593</v>
      </c>
      <c r="O57" t="s">
        <v>569</v>
      </c>
      <c r="P57">
        <v>1383360</v>
      </c>
      <c r="Q57" t="s">
        <v>18</v>
      </c>
      <c r="R57" t="s">
        <v>440</v>
      </c>
      <c r="S57" t="s">
        <v>397</v>
      </c>
    </row>
    <row r="58" spans="1:19" x14ac:dyDescent="0.25">
      <c r="A58" t="s">
        <v>324</v>
      </c>
      <c r="B58" t="s">
        <v>409</v>
      </c>
      <c r="C58" t="s">
        <v>164</v>
      </c>
      <c r="D58" t="s">
        <v>11</v>
      </c>
      <c r="E58">
        <v>28</v>
      </c>
      <c r="F58">
        <v>1</v>
      </c>
      <c r="G58">
        <v>37</v>
      </c>
      <c r="H58">
        <v>1</v>
      </c>
      <c r="I58" t="s">
        <v>92</v>
      </c>
      <c r="J58" t="s">
        <v>408</v>
      </c>
      <c r="K58" t="s">
        <v>248</v>
      </c>
      <c r="L58" s="1" t="str">
        <f>HYPERLINK("https://ovidsp.ovid.com/ovidweb.cgi?T=JS&amp;NEWS=n&amp;CSC=Y&amp;PAGE=toc&amp;D=ovft&amp;AN=00001504-000000000-00000","https://ovidsp.ovid.com/ovidweb.cgi?T=JS&amp;NEWS=n&amp;CSC=Y&amp;PAGE=toc&amp;D=ovft&amp;AN=00001504-000000000-00000")</f>
        <v>https://ovidsp.ovid.com/ovidweb.cgi?T=JS&amp;NEWS=n&amp;CSC=Y&amp;PAGE=toc&amp;D=ovft&amp;AN=00001504-000000000-00000</v>
      </c>
      <c r="M58" t="s">
        <v>175</v>
      </c>
      <c r="N58" t="s">
        <v>593</v>
      </c>
      <c r="O58" t="s">
        <v>569</v>
      </c>
      <c r="P58">
        <v>1383360</v>
      </c>
      <c r="Q58" t="s">
        <v>18</v>
      </c>
      <c r="R58" t="s">
        <v>440</v>
      </c>
      <c r="S58" t="s">
        <v>397</v>
      </c>
    </row>
    <row r="59" spans="1:19" x14ac:dyDescent="0.25">
      <c r="A59" t="s">
        <v>148</v>
      </c>
      <c r="B59" t="s">
        <v>504</v>
      </c>
      <c r="C59" t="s">
        <v>215</v>
      </c>
      <c r="D59" t="s">
        <v>11</v>
      </c>
      <c r="E59">
        <v>21</v>
      </c>
      <c r="F59">
        <v>1</v>
      </c>
      <c r="G59">
        <v>30</v>
      </c>
      <c r="H59">
        <v>1</v>
      </c>
      <c r="I59" t="s">
        <v>92</v>
      </c>
      <c r="J59" t="s">
        <v>408</v>
      </c>
      <c r="K59" t="s">
        <v>248</v>
      </c>
      <c r="L59" s="1" t="str">
        <f>HYPERLINK("https://ovidsp.ovid.com/ovidweb.cgi?T=JS&amp;NEWS=n&amp;CSC=Y&amp;PAGE=toc&amp;D=ovft&amp;AN=00063198-000000000-00000","https://ovidsp.ovid.com/ovidweb.cgi?T=JS&amp;NEWS=n&amp;CSC=Y&amp;PAGE=toc&amp;D=ovft&amp;AN=00063198-000000000-00000")</f>
        <v>https://ovidsp.ovid.com/ovidweb.cgi?T=JS&amp;NEWS=n&amp;CSC=Y&amp;PAGE=toc&amp;D=ovft&amp;AN=00063198-000000000-00000</v>
      </c>
      <c r="M59" t="s">
        <v>280</v>
      </c>
      <c r="N59" t="s">
        <v>593</v>
      </c>
      <c r="O59" t="s">
        <v>569</v>
      </c>
      <c r="P59">
        <v>1383360</v>
      </c>
      <c r="Q59" t="s">
        <v>18</v>
      </c>
      <c r="R59" t="s">
        <v>440</v>
      </c>
      <c r="S59" t="s">
        <v>397</v>
      </c>
    </row>
    <row r="60" spans="1:19" x14ac:dyDescent="0.25">
      <c r="A60" t="s">
        <v>46</v>
      </c>
      <c r="B60" t="s">
        <v>624</v>
      </c>
      <c r="C60" t="s">
        <v>132</v>
      </c>
      <c r="D60" t="s">
        <v>11</v>
      </c>
      <c r="E60">
        <v>27</v>
      </c>
      <c r="F60">
        <v>1</v>
      </c>
      <c r="G60">
        <v>36</v>
      </c>
      <c r="H60">
        <v>1</v>
      </c>
      <c r="I60" t="s">
        <v>92</v>
      </c>
      <c r="J60" t="s">
        <v>408</v>
      </c>
      <c r="K60" t="s">
        <v>248</v>
      </c>
      <c r="L60" s="1" t="str">
        <f>HYPERLINK("https://ovidsp.ovid.com/ovidweb.cgi?T=JS&amp;NEWS=n&amp;CSC=Y&amp;PAGE=toc&amp;D=ovft&amp;AN=00002281-000000000-00000","https://ovidsp.ovid.com/ovidweb.cgi?T=JS&amp;NEWS=n&amp;CSC=Y&amp;PAGE=toc&amp;D=ovft&amp;AN=00002281-000000000-00000")</f>
        <v>https://ovidsp.ovid.com/ovidweb.cgi?T=JS&amp;NEWS=n&amp;CSC=Y&amp;PAGE=toc&amp;D=ovft&amp;AN=00002281-000000000-00000</v>
      </c>
      <c r="M60" t="s">
        <v>136</v>
      </c>
      <c r="N60" t="s">
        <v>593</v>
      </c>
      <c r="O60" t="s">
        <v>569</v>
      </c>
      <c r="P60">
        <v>1383360</v>
      </c>
      <c r="Q60" t="s">
        <v>18</v>
      </c>
      <c r="R60" t="s">
        <v>440</v>
      </c>
      <c r="S60" t="s">
        <v>397</v>
      </c>
    </row>
    <row r="61" spans="1:19" x14ac:dyDescent="0.25">
      <c r="A61" t="s">
        <v>120</v>
      </c>
      <c r="B61" t="s">
        <v>456</v>
      </c>
      <c r="C61" t="s">
        <v>102</v>
      </c>
      <c r="D61" t="s">
        <v>11</v>
      </c>
      <c r="E61">
        <v>9</v>
      </c>
      <c r="F61">
        <v>1</v>
      </c>
      <c r="G61">
        <v>17</v>
      </c>
      <c r="H61">
        <v>4</v>
      </c>
      <c r="I61" t="s">
        <v>163</v>
      </c>
      <c r="J61" t="s">
        <v>453</v>
      </c>
      <c r="K61" t="s">
        <v>218</v>
      </c>
      <c r="L61" s="1" t="str">
        <f>HYPERLINK("https://ovidsp.ovid.com/ovidweb.cgi?T=JS&amp;NEWS=n&amp;CSC=Y&amp;PAGE=toc&amp;D=ovft&amp;AN=01263393-000000000-00000","https://ovidsp.ovid.com/ovidweb.cgi?T=JS&amp;NEWS=n&amp;CSC=Y&amp;PAGE=toc&amp;D=ovft&amp;AN=01263393-000000000-00000")</f>
        <v>https://ovidsp.ovid.com/ovidweb.cgi?T=JS&amp;NEWS=n&amp;CSC=Y&amp;PAGE=toc&amp;D=ovft&amp;AN=01263393-000000000-00000</v>
      </c>
      <c r="M61" t="s">
        <v>69</v>
      </c>
      <c r="N61" t="s">
        <v>593</v>
      </c>
      <c r="O61" t="s">
        <v>569</v>
      </c>
      <c r="P61">
        <v>1383360</v>
      </c>
      <c r="Q61" t="s">
        <v>18</v>
      </c>
      <c r="R61" t="s">
        <v>440</v>
      </c>
      <c r="S61" t="s">
        <v>397</v>
      </c>
    </row>
    <row r="62" spans="1:19" x14ac:dyDescent="0.25">
      <c r="A62" t="s">
        <v>606</v>
      </c>
      <c r="B62" t="s">
        <v>523</v>
      </c>
      <c r="C62" t="s">
        <v>530</v>
      </c>
      <c r="D62" t="s">
        <v>11</v>
      </c>
      <c r="E62">
        <v>25</v>
      </c>
      <c r="F62">
        <v>1</v>
      </c>
      <c r="G62">
        <v>34</v>
      </c>
      <c r="H62">
        <v>1</v>
      </c>
      <c r="I62" t="s">
        <v>92</v>
      </c>
      <c r="J62" t="s">
        <v>408</v>
      </c>
      <c r="K62" t="s">
        <v>248</v>
      </c>
      <c r="L62" s="1" t="str">
        <f>HYPERLINK("https://ovidsp.ovid.com/ovidweb.cgi?T=JS&amp;NEWS=n&amp;CSC=Y&amp;PAGE=toc&amp;D=ovft&amp;AN=00042307-000000000-00000","https://ovidsp.ovid.com/ovidweb.cgi?T=JS&amp;NEWS=n&amp;CSC=Y&amp;PAGE=toc&amp;D=ovft&amp;AN=00042307-000000000-00000")</f>
        <v>https://ovidsp.ovid.com/ovidweb.cgi?T=JS&amp;NEWS=n&amp;CSC=Y&amp;PAGE=toc&amp;D=ovft&amp;AN=00042307-000000000-00000</v>
      </c>
      <c r="M62" t="s">
        <v>611</v>
      </c>
      <c r="N62" t="s">
        <v>593</v>
      </c>
      <c r="O62" t="s">
        <v>569</v>
      </c>
      <c r="P62">
        <v>1383360</v>
      </c>
      <c r="Q62" t="s">
        <v>18</v>
      </c>
      <c r="R62" t="s">
        <v>440</v>
      </c>
      <c r="S62" t="s">
        <v>397</v>
      </c>
    </row>
    <row r="63" spans="1:19" x14ac:dyDescent="0.25">
      <c r="A63" t="s">
        <v>240</v>
      </c>
      <c r="B63" t="s">
        <v>416</v>
      </c>
      <c r="C63" t="s">
        <v>636</v>
      </c>
      <c r="D63" t="s">
        <v>11</v>
      </c>
      <c r="E63">
        <v>26</v>
      </c>
      <c r="F63">
        <v>1</v>
      </c>
      <c r="G63">
        <v>35</v>
      </c>
      <c r="H63">
        <v>1</v>
      </c>
      <c r="I63" t="s">
        <v>92</v>
      </c>
      <c r="J63" t="s">
        <v>408</v>
      </c>
      <c r="K63" t="s">
        <v>248</v>
      </c>
      <c r="L63" s="1" t="str">
        <f>HYPERLINK("https://ovidsp.ovid.com/ovidweb.cgi?T=JS&amp;NEWS=n&amp;CSC=Y&amp;PAGE=toc&amp;D=ovft&amp;AN=01337441-000000000-00000","https://ovidsp.ovid.com/ovidweb.cgi?T=JS&amp;NEWS=n&amp;CSC=Y&amp;PAGE=toc&amp;D=ovft&amp;AN=01337441-000000000-00000")</f>
        <v>https://ovidsp.ovid.com/ovidweb.cgi?T=JS&amp;NEWS=n&amp;CSC=Y&amp;PAGE=toc&amp;D=ovft&amp;AN=01337441-000000000-00000</v>
      </c>
      <c r="M63" t="s">
        <v>635</v>
      </c>
      <c r="N63" t="s">
        <v>593</v>
      </c>
      <c r="O63" t="s">
        <v>569</v>
      </c>
      <c r="P63">
        <v>1383360</v>
      </c>
      <c r="Q63" t="s">
        <v>18</v>
      </c>
      <c r="R63" t="s">
        <v>440</v>
      </c>
      <c r="S63" t="s">
        <v>397</v>
      </c>
    </row>
    <row r="64" spans="1:19" x14ac:dyDescent="0.25">
      <c r="A64" t="s">
        <v>545</v>
      </c>
      <c r="B64" t="s">
        <v>571</v>
      </c>
      <c r="C64" t="s">
        <v>455</v>
      </c>
      <c r="D64" t="s">
        <v>11</v>
      </c>
      <c r="E64">
        <v>41</v>
      </c>
      <c r="F64">
        <v>1</v>
      </c>
      <c r="G64">
        <v>50</v>
      </c>
      <c r="H64">
        <v>1</v>
      </c>
      <c r="I64" t="s">
        <v>92</v>
      </c>
      <c r="J64" t="s">
        <v>408</v>
      </c>
      <c r="K64" t="s">
        <v>248</v>
      </c>
      <c r="L64" s="1" t="str">
        <f>HYPERLINK("https://ovidsp.ovid.com/ovidweb.cgi?T=JS&amp;NEWS=n&amp;CSC=Y&amp;PAGE=toc&amp;D=ovft&amp;AN=00042728-000000000-00000","https://ovidsp.ovid.com/ovidweb.cgi?T=JS&amp;NEWS=n&amp;CSC=Y&amp;PAGE=toc&amp;D=ovft&amp;AN=00042728-000000000-00000")</f>
        <v>https://ovidsp.ovid.com/ovidweb.cgi?T=JS&amp;NEWS=n&amp;CSC=Y&amp;PAGE=toc&amp;D=ovft&amp;AN=00042728-000000000-00000</v>
      </c>
      <c r="M64" t="s">
        <v>612</v>
      </c>
      <c r="N64" t="s">
        <v>593</v>
      </c>
      <c r="O64" t="s">
        <v>569</v>
      </c>
      <c r="P64">
        <v>1383360</v>
      </c>
      <c r="Q64" t="s">
        <v>18</v>
      </c>
      <c r="R64" t="s">
        <v>440</v>
      </c>
      <c r="S64" t="s">
        <v>397</v>
      </c>
    </row>
    <row r="65" spans="1:19" x14ac:dyDescent="0.25">
      <c r="A65" t="s">
        <v>277</v>
      </c>
      <c r="B65" t="s">
        <v>159</v>
      </c>
      <c r="C65" t="s">
        <v>9</v>
      </c>
      <c r="D65" t="s">
        <v>11</v>
      </c>
      <c r="E65">
        <v>34</v>
      </c>
      <c r="F65">
        <v>1</v>
      </c>
      <c r="G65">
        <v>43</v>
      </c>
      <c r="H65">
        <v>1</v>
      </c>
      <c r="I65" t="s">
        <v>92</v>
      </c>
      <c r="J65" t="s">
        <v>408</v>
      </c>
      <c r="K65" t="s">
        <v>248</v>
      </c>
      <c r="L65" s="1" t="str">
        <f>HYPERLINK("https://ovidsp.ovid.com/ovidweb.cgi?T=JS&amp;NEWS=n&amp;CSC=Y&amp;PAGE=toc&amp;D=ovft&amp;AN=00003465-000000000-00000","https://ovidsp.ovid.com/ovidweb.cgi?T=JS&amp;NEWS=n&amp;CSC=Y&amp;PAGE=toc&amp;D=ovft&amp;AN=00003465-000000000-00000")</f>
        <v>https://ovidsp.ovid.com/ovidweb.cgi?T=JS&amp;NEWS=n&amp;CSC=Y&amp;PAGE=toc&amp;D=ovft&amp;AN=00003465-000000000-00000</v>
      </c>
      <c r="M65" t="s">
        <v>141</v>
      </c>
      <c r="N65" t="s">
        <v>593</v>
      </c>
      <c r="O65" t="s">
        <v>569</v>
      </c>
      <c r="P65">
        <v>1383360</v>
      </c>
      <c r="Q65" t="s">
        <v>18</v>
      </c>
      <c r="R65" t="s">
        <v>440</v>
      </c>
      <c r="S65" t="s">
        <v>397</v>
      </c>
    </row>
    <row r="66" spans="1:19" x14ac:dyDescent="0.25">
      <c r="A66" t="s">
        <v>20</v>
      </c>
      <c r="B66" t="s">
        <v>359</v>
      </c>
      <c r="C66" t="s">
        <v>416</v>
      </c>
      <c r="D66" t="s">
        <v>11</v>
      </c>
      <c r="E66">
        <v>37</v>
      </c>
      <c r="F66">
        <v>1</v>
      </c>
      <c r="G66">
        <v>46</v>
      </c>
      <c r="H66" t="s">
        <v>613</v>
      </c>
      <c r="I66" t="s">
        <v>165</v>
      </c>
      <c r="J66" t="s">
        <v>408</v>
      </c>
      <c r="K66" t="s">
        <v>333</v>
      </c>
      <c r="L66" s="1" t="str">
        <f>HYPERLINK("https://ovidsp.ovid.com/ovidweb.cgi?T=JS&amp;NEWS=n&amp;CSC=Y&amp;PAGE=toc&amp;D=ovft&amp;AN=00132981-000000000-00000","https://ovidsp.ovid.com/ovidweb.cgi?T=JS&amp;NEWS=n&amp;CSC=Y&amp;PAGE=toc&amp;D=ovft&amp;AN=00132981-000000000-00000")</f>
        <v>https://ovidsp.ovid.com/ovidweb.cgi?T=JS&amp;NEWS=n&amp;CSC=Y&amp;PAGE=toc&amp;D=ovft&amp;AN=00132981-000000000-00000</v>
      </c>
      <c r="M66" t="s">
        <v>528</v>
      </c>
      <c r="N66" t="s">
        <v>593</v>
      </c>
      <c r="O66" t="s">
        <v>569</v>
      </c>
      <c r="P66">
        <v>1383360</v>
      </c>
      <c r="Q66" t="s">
        <v>18</v>
      </c>
      <c r="R66" t="s">
        <v>440</v>
      </c>
      <c r="S66" t="s">
        <v>397</v>
      </c>
    </row>
    <row r="67" spans="1:19" x14ac:dyDescent="0.25">
      <c r="A67" t="s">
        <v>426</v>
      </c>
      <c r="B67" t="s">
        <v>454</v>
      </c>
      <c r="C67" t="s">
        <v>416</v>
      </c>
      <c r="D67" t="s">
        <v>11</v>
      </c>
      <c r="E67">
        <v>26</v>
      </c>
      <c r="F67">
        <v>1</v>
      </c>
      <c r="G67">
        <v>35</v>
      </c>
      <c r="H67">
        <v>1</v>
      </c>
      <c r="I67" t="s">
        <v>92</v>
      </c>
      <c r="J67" t="s">
        <v>408</v>
      </c>
      <c r="K67" t="s">
        <v>248</v>
      </c>
      <c r="L67" s="1" t="str">
        <f>HYPERLINK("https://ovidsp.ovid.com/ovidweb.cgi?T=JS&amp;NEWS=n&amp;CSC=Y&amp;PAGE=toc&amp;D=ovft&amp;AN=00001648-000000000-00000","https://ovidsp.ovid.com/ovidweb.cgi?T=JS&amp;NEWS=n&amp;CSC=Y&amp;PAGE=toc&amp;D=ovft&amp;AN=00001648-000000000-00000")</f>
        <v>https://ovidsp.ovid.com/ovidweb.cgi?T=JS&amp;NEWS=n&amp;CSC=Y&amp;PAGE=toc&amp;D=ovft&amp;AN=00001648-000000000-00000</v>
      </c>
      <c r="M67" t="s">
        <v>253</v>
      </c>
      <c r="N67" t="s">
        <v>593</v>
      </c>
      <c r="O67" t="s">
        <v>569</v>
      </c>
      <c r="P67">
        <v>1383360</v>
      </c>
      <c r="Q67" t="s">
        <v>18</v>
      </c>
      <c r="R67" t="s">
        <v>440</v>
      </c>
      <c r="S67" t="s">
        <v>397</v>
      </c>
    </row>
    <row r="68" spans="1:19" x14ac:dyDescent="0.25">
      <c r="A68" t="s">
        <v>424</v>
      </c>
      <c r="B68" t="s">
        <v>392</v>
      </c>
      <c r="C68" t="s">
        <v>416</v>
      </c>
      <c r="D68" t="s">
        <v>11</v>
      </c>
      <c r="E68">
        <v>24</v>
      </c>
      <c r="F68">
        <v>1</v>
      </c>
      <c r="G68">
        <v>33</v>
      </c>
      <c r="H68">
        <v>1</v>
      </c>
      <c r="I68" t="s">
        <v>92</v>
      </c>
      <c r="J68" t="s">
        <v>408</v>
      </c>
      <c r="K68" t="s">
        <v>248</v>
      </c>
      <c r="L68" s="1" t="str">
        <f>HYPERLINK("https://ovidsp.ovid.com/ovidweb.cgi?T=JS&amp;NEWS=n&amp;CSC=Y&amp;PAGE=toc&amp;D=ovft&amp;AN=00008469-000000000-00000","https://ovidsp.ovid.com/ovidweb.cgi?T=JS&amp;NEWS=n&amp;CSC=Y&amp;PAGE=toc&amp;D=ovft&amp;AN=00008469-000000000-00000")</f>
        <v>https://ovidsp.ovid.com/ovidweb.cgi?T=JS&amp;NEWS=n&amp;CSC=Y&amp;PAGE=toc&amp;D=ovft&amp;AN=00008469-000000000-00000</v>
      </c>
      <c r="M68" t="s">
        <v>444</v>
      </c>
      <c r="N68" t="s">
        <v>593</v>
      </c>
      <c r="O68" t="s">
        <v>569</v>
      </c>
      <c r="P68">
        <v>1383360</v>
      </c>
      <c r="Q68" t="s">
        <v>18</v>
      </c>
      <c r="R68" t="s">
        <v>440</v>
      </c>
      <c r="S68" t="s">
        <v>397</v>
      </c>
    </row>
    <row r="69" spans="1:19" x14ac:dyDescent="0.25">
      <c r="A69" t="s">
        <v>57</v>
      </c>
      <c r="B69" t="s">
        <v>400</v>
      </c>
      <c r="C69" t="s">
        <v>416</v>
      </c>
      <c r="D69" t="s">
        <v>11</v>
      </c>
      <c r="E69">
        <v>22</v>
      </c>
      <c r="F69">
        <v>2</v>
      </c>
      <c r="G69">
        <v>31</v>
      </c>
      <c r="H69">
        <v>1</v>
      </c>
      <c r="I69" t="s">
        <v>161</v>
      </c>
      <c r="J69" t="s">
        <v>286</v>
      </c>
      <c r="K69" t="s">
        <v>600</v>
      </c>
      <c r="L69" s="1" t="str">
        <f>HYPERLINK("https://ovidsp.ovid.com/ovidweb.cgi?T=JS&amp;NEWS=n&amp;CSC=Y&amp;PAGE=toc&amp;D=ovft&amp;AN=00063110-000000000-00000","https://ovidsp.ovid.com/ovidweb.cgi?T=JS&amp;NEWS=n&amp;CSC=Y&amp;PAGE=toc&amp;D=ovft&amp;AN=00063110-000000000-00000")</f>
        <v>https://ovidsp.ovid.com/ovidweb.cgi?T=JS&amp;NEWS=n&amp;CSC=Y&amp;PAGE=toc&amp;D=ovft&amp;AN=00063110-000000000-00000</v>
      </c>
      <c r="M69" t="s">
        <v>27</v>
      </c>
      <c r="N69" t="s">
        <v>593</v>
      </c>
      <c r="O69" t="s">
        <v>569</v>
      </c>
      <c r="P69">
        <v>1383360</v>
      </c>
      <c r="Q69" t="s">
        <v>18</v>
      </c>
      <c r="R69" t="s">
        <v>440</v>
      </c>
      <c r="S69" t="s">
        <v>397</v>
      </c>
    </row>
    <row r="70" spans="1:19" x14ac:dyDescent="0.25">
      <c r="A70" t="s">
        <v>349</v>
      </c>
      <c r="B70" t="s">
        <v>477</v>
      </c>
      <c r="C70" t="s">
        <v>416</v>
      </c>
      <c r="D70" t="s">
        <v>11</v>
      </c>
      <c r="E70">
        <v>27</v>
      </c>
      <c r="F70">
        <v>1</v>
      </c>
      <c r="G70">
        <v>36</v>
      </c>
      <c r="H70">
        <v>2</v>
      </c>
      <c r="I70" t="s">
        <v>525</v>
      </c>
      <c r="J70" t="s">
        <v>408</v>
      </c>
      <c r="K70" t="s">
        <v>600</v>
      </c>
      <c r="L70" s="1" t="str">
        <f>HYPERLINK("https://ovidsp.ovid.com/ovidweb.cgi?T=JS&amp;NEWS=n&amp;CSC=Y&amp;PAGE=toc&amp;D=ovft&amp;AN=00042737-000000000-00000","https://ovidsp.ovid.com/ovidweb.cgi?T=JS&amp;NEWS=n&amp;CSC=Y&amp;PAGE=toc&amp;D=ovft&amp;AN=00042737-000000000-00000")</f>
        <v>https://ovidsp.ovid.com/ovidweb.cgi?T=JS&amp;NEWS=n&amp;CSC=Y&amp;PAGE=toc&amp;D=ovft&amp;AN=00042737-000000000-00000</v>
      </c>
      <c r="M70" t="s">
        <v>533</v>
      </c>
      <c r="N70" t="s">
        <v>593</v>
      </c>
      <c r="O70" t="s">
        <v>569</v>
      </c>
      <c r="P70">
        <v>1383360</v>
      </c>
      <c r="Q70" t="s">
        <v>18</v>
      </c>
      <c r="R70" t="s">
        <v>440</v>
      </c>
      <c r="S70" t="s">
        <v>397</v>
      </c>
    </row>
    <row r="71" spans="1:19" x14ac:dyDescent="0.25">
      <c r="A71" t="s">
        <v>584</v>
      </c>
      <c r="B71" t="s">
        <v>34</v>
      </c>
      <c r="C71" t="s">
        <v>64</v>
      </c>
      <c r="D71" t="s">
        <v>11</v>
      </c>
      <c r="E71">
        <v>43</v>
      </c>
      <c r="F71">
        <v>1</v>
      </c>
      <c r="G71">
        <v>52</v>
      </c>
      <c r="H71">
        <v>1</v>
      </c>
      <c r="I71" t="s">
        <v>92</v>
      </c>
      <c r="J71" t="s">
        <v>408</v>
      </c>
      <c r="K71" t="s">
        <v>248</v>
      </c>
      <c r="L71" s="1" t="str">
        <f>HYPERLINK("https://ovidsp.ovid.com/ovidweb.cgi?T=JS&amp;NEWS=n&amp;CSC=Y&amp;PAGE=toc&amp;D=ovft&amp;AN=00003677-000000000-00000","https://ovidsp.ovid.com/ovidweb.cgi?T=JS&amp;NEWS=n&amp;CSC=Y&amp;PAGE=toc&amp;D=ovft&amp;AN=00003677-000000000-00000")</f>
        <v>https://ovidsp.ovid.com/ovidweb.cgi?T=JS&amp;NEWS=n&amp;CSC=Y&amp;PAGE=toc&amp;D=ovft&amp;AN=00003677-000000000-00000</v>
      </c>
      <c r="M71" t="s">
        <v>32</v>
      </c>
      <c r="N71" t="s">
        <v>593</v>
      </c>
      <c r="O71" t="s">
        <v>569</v>
      </c>
      <c r="P71">
        <v>1383360</v>
      </c>
      <c r="Q71" t="s">
        <v>18</v>
      </c>
      <c r="R71" t="s">
        <v>440</v>
      </c>
      <c r="S71" t="s">
        <v>397</v>
      </c>
    </row>
    <row r="72" spans="1:19" x14ac:dyDescent="0.25">
      <c r="A72" t="s">
        <v>510</v>
      </c>
      <c r="B72" t="s">
        <v>12</v>
      </c>
      <c r="C72" t="s">
        <v>80</v>
      </c>
      <c r="D72" t="s">
        <v>11</v>
      </c>
      <c r="E72">
        <v>38</v>
      </c>
      <c r="F72">
        <v>1</v>
      </c>
      <c r="G72">
        <v>47</v>
      </c>
      <c r="H72">
        <v>1</v>
      </c>
      <c r="I72" t="s">
        <v>92</v>
      </c>
      <c r="J72" t="s">
        <v>408</v>
      </c>
      <c r="K72" t="s">
        <v>248</v>
      </c>
      <c r="L72" s="1" t="str">
        <f>HYPERLINK("https://ovidsp.ovid.com/ovidweb.cgi?T=JS&amp;NEWS=n&amp;CSC=Y&amp;PAGE=toc&amp;D=ovft&amp;AN=00003727-000000000-00000","https://ovidsp.ovid.com/ovidweb.cgi?T=JS&amp;NEWS=n&amp;CSC=Y&amp;PAGE=toc&amp;D=ovft&amp;AN=00003727-000000000-00000")</f>
        <v>https://ovidsp.ovid.com/ovidweb.cgi?T=JS&amp;NEWS=n&amp;CSC=Y&amp;PAGE=toc&amp;D=ovft&amp;AN=00003727-000000000-00000</v>
      </c>
      <c r="M72" t="s">
        <v>591</v>
      </c>
      <c r="N72" t="s">
        <v>593</v>
      </c>
      <c r="O72" t="s">
        <v>569</v>
      </c>
      <c r="P72">
        <v>1383360</v>
      </c>
      <c r="Q72" t="s">
        <v>18</v>
      </c>
      <c r="R72" t="s">
        <v>440</v>
      </c>
      <c r="S72" t="s">
        <v>397</v>
      </c>
    </row>
    <row r="73" spans="1:19" x14ac:dyDescent="0.25">
      <c r="A73" t="s">
        <v>217</v>
      </c>
      <c r="B73" t="s">
        <v>44</v>
      </c>
      <c r="C73" t="s">
        <v>416</v>
      </c>
      <c r="D73" t="s">
        <v>11</v>
      </c>
      <c r="E73">
        <v>21</v>
      </c>
      <c r="F73">
        <v>1</v>
      </c>
      <c r="G73">
        <v>28</v>
      </c>
      <c r="H73">
        <v>7</v>
      </c>
      <c r="I73" t="s">
        <v>537</v>
      </c>
      <c r="J73" t="s">
        <v>408</v>
      </c>
      <c r="K73" t="s">
        <v>346</v>
      </c>
      <c r="L73" s="1" t="str">
        <f>HYPERLINK("https://ovidsp.ovid.com/ovidweb.cgi?T=JS&amp;NEWS=n&amp;CSC=Y&amp;PAGE=toc&amp;D=ovft&amp;AN=01436319-000000000-00000","https://ovidsp.ovid.com/ovidweb.cgi?T=JS&amp;NEWS=n&amp;CSC=Y&amp;PAGE=toc&amp;D=ovft&amp;AN=01436319-000000000-00000")</f>
        <v>https://ovidsp.ovid.com/ovidweb.cgi?T=JS&amp;NEWS=n&amp;CSC=Y&amp;PAGE=toc&amp;D=ovft&amp;AN=01436319-000000000-00000</v>
      </c>
      <c r="M73" t="s">
        <v>535</v>
      </c>
      <c r="N73" t="s">
        <v>593</v>
      </c>
      <c r="O73" t="s">
        <v>569</v>
      </c>
      <c r="P73">
        <v>1383360</v>
      </c>
      <c r="Q73" t="s">
        <v>18</v>
      </c>
      <c r="R73" t="s">
        <v>440</v>
      </c>
      <c r="S73" t="s">
        <v>397</v>
      </c>
    </row>
    <row r="74" spans="1:19" x14ac:dyDescent="0.25">
      <c r="A74" t="s">
        <v>348</v>
      </c>
      <c r="B74" t="s">
        <v>410</v>
      </c>
      <c r="C74" t="s">
        <v>73</v>
      </c>
      <c r="D74" t="s">
        <v>11</v>
      </c>
      <c r="E74">
        <v>40</v>
      </c>
      <c r="F74">
        <v>1</v>
      </c>
      <c r="G74">
        <v>49</v>
      </c>
      <c r="H74">
        <v>1</v>
      </c>
      <c r="I74" t="s">
        <v>92</v>
      </c>
      <c r="J74" t="s">
        <v>408</v>
      </c>
      <c r="K74" t="s">
        <v>248</v>
      </c>
      <c r="L74" s="1" t="str">
        <f>HYPERLINK("https://ovidsp.ovid.com/ovidweb.cgi?T=JS&amp;NEWS=n&amp;CSC=Y&amp;PAGE=toc&amp;D=ovft&amp;AN=00004010-000000000-00000","https://ovidsp.ovid.com/ovidweb.cgi?T=JS&amp;NEWS=n&amp;CSC=Y&amp;PAGE=toc&amp;D=ovft&amp;AN=00004010-000000000-00000")</f>
        <v>https://ovidsp.ovid.com/ovidweb.cgi?T=JS&amp;NEWS=n&amp;CSC=Y&amp;PAGE=toc&amp;D=ovft&amp;AN=00004010-000000000-00000</v>
      </c>
      <c r="M74" t="s">
        <v>486</v>
      </c>
      <c r="N74" t="s">
        <v>593</v>
      </c>
      <c r="O74" t="s">
        <v>569</v>
      </c>
      <c r="P74">
        <v>1383360</v>
      </c>
      <c r="Q74" t="s">
        <v>18</v>
      </c>
      <c r="R74" t="s">
        <v>440</v>
      </c>
      <c r="S74" t="s">
        <v>397</v>
      </c>
    </row>
    <row r="75" spans="1:19" x14ac:dyDescent="0.25">
      <c r="A75" t="s">
        <v>615</v>
      </c>
      <c r="B75" t="s">
        <v>182</v>
      </c>
      <c r="C75" t="s">
        <v>416</v>
      </c>
      <c r="D75" t="s">
        <v>11</v>
      </c>
      <c r="E75">
        <v>29</v>
      </c>
      <c r="F75">
        <v>1</v>
      </c>
      <c r="G75">
        <v>38</v>
      </c>
      <c r="H75">
        <v>1</v>
      </c>
      <c r="I75" t="s">
        <v>92</v>
      </c>
      <c r="J75" t="s">
        <v>408</v>
      </c>
      <c r="K75" t="s">
        <v>248</v>
      </c>
      <c r="L75" s="1" t="str">
        <f>HYPERLINK("https://ovidsp.ovid.com/ovidweb.cgi?T=JS&amp;NEWS=n&amp;CSC=Y&amp;PAGE=toc&amp;D=ovft&amp;AN=00004650-000000000-00000","https://ovidsp.ovid.com/ovidweb.cgi?T=JS&amp;NEWS=n&amp;CSC=Y&amp;PAGE=toc&amp;D=ovft&amp;AN=00004650-000000000-00000")</f>
        <v>https://ovidsp.ovid.com/ovidweb.cgi?T=JS&amp;NEWS=n&amp;CSC=Y&amp;PAGE=toc&amp;D=ovft&amp;AN=00004650-000000000-00000</v>
      </c>
      <c r="M75" t="s">
        <v>187</v>
      </c>
      <c r="N75" t="s">
        <v>593</v>
      </c>
      <c r="O75" t="s">
        <v>569</v>
      </c>
      <c r="P75">
        <v>1383360</v>
      </c>
      <c r="Q75" t="s">
        <v>18</v>
      </c>
      <c r="R75" t="s">
        <v>440</v>
      </c>
      <c r="S75" t="s">
        <v>397</v>
      </c>
    </row>
    <row r="76" spans="1:19" x14ac:dyDescent="0.25">
      <c r="A76" t="s">
        <v>83</v>
      </c>
      <c r="B76" t="s">
        <v>580</v>
      </c>
      <c r="C76" t="s">
        <v>416</v>
      </c>
      <c r="D76" t="s">
        <v>11</v>
      </c>
      <c r="E76">
        <v>33</v>
      </c>
      <c r="F76">
        <v>1</v>
      </c>
      <c r="G76">
        <v>42</v>
      </c>
      <c r="H76">
        <v>1</v>
      </c>
      <c r="I76" t="s">
        <v>92</v>
      </c>
      <c r="J76" t="s">
        <v>408</v>
      </c>
      <c r="K76" t="s">
        <v>248</v>
      </c>
      <c r="L76" s="1" t="str">
        <f>HYPERLINK("https://ovidsp.ovid.com/ovidweb.cgi?T=JS&amp;NEWS=n&amp;CSC=Y&amp;PAGE=toc&amp;D=ovft&amp;AN=01845097-000000000-00000","https://ovidsp.ovid.com/ovidweb.cgi?T=JS&amp;NEWS=n&amp;CSC=Y&amp;PAGE=toc&amp;D=ovft&amp;AN=01845097-000000000-00000")</f>
        <v>https://ovidsp.ovid.com/ovidweb.cgi?T=JS&amp;NEWS=n&amp;CSC=Y&amp;PAGE=toc&amp;D=ovft&amp;AN=01845097-000000000-00000</v>
      </c>
      <c r="M76" t="s">
        <v>249</v>
      </c>
      <c r="N76" t="s">
        <v>593</v>
      </c>
      <c r="O76" t="s">
        <v>569</v>
      </c>
      <c r="P76">
        <v>1383360</v>
      </c>
      <c r="Q76" t="s">
        <v>18</v>
      </c>
      <c r="R76" t="s">
        <v>440</v>
      </c>
      <c r="S76" t="s">
        <v>397</v>
      </c>
    </row>
    <row r="77" spans="1:19" x14ac:dyDescent="0.25">
      <c r="A77" t="s">
        <v>427</v>
      </c>
      <c r="B77" t="s">
        <v>406</v>
      </c>
      <c r="C77" t="s">
        <v>416</v>
      </c>
      <c r="D77" t="s">
        <v>11</v>
      </c>
      <c r="E77">
        <v>28</v>
      </c>
      <c r="F77">
        <v>1</v>
      </c>
      <c r="G77">
        <v>37</v>
      </c>
      <c r="H77">
        <v>1</v>
      </c>
      <c r="I77" t="s">
        <v>92</v>
      </c>
      <c r="J77" t="s">
        <v>408</v>
      </c>
      <c r="K77" t="s">
        <v>248</v>
      </c>
      <c r="L77" s="1" t="str">
        <f>HYPERLINK("https://ovidsp.ovid.com/ovidweb.cgi?T=JS&amp;NEWS=n&amp;CSC=Y&amp;PAGE=toc&amp;D=ovft&amp;AN=00001163-000000000-00000","https://ovidsp.ovid.com/ovidweb.cgi?T=JS&amp;NEWS=n&amp;CSC=Y&amp;PAGE=toc&amp;D=ovft&amp;AN=00001163-000000000-00000")</f>
        <v>https://ovidsp.ovid.com/ovidweb.cgi?T=JS&amp;NEWS=n&amp;CSC=Y&amp;PAGE=toc&amp;D=ovft&amp;AN=00001163-000000000-00000</v>
      </c>
      <c r="M77" t="s">
        <v>114</v>
      </c>
      <c r="N77" t="s">
        <v>593</v>
      </c>
      <c r="O77" t="s">
        <v>569</v>
      </c>
      <c r="P77">
        <v>1383360</v>
      </c>
      <c r="Q77" t="s">
        <v>18</v>
      </c>
      <c r="R77" t="s">
        <v>440</v>
      </c>
      <c r="S77" t="s">
        <v>397</v>
      </c>
    </row>
    <row r="78" spans="1:19" x14ac:dyDescent="0.25">
      <c r="A78" t="s">
        <v>181</v>
      </c>
      <c r="B78" t="s">
        <v>142</v>
      </c>
      <c r="C78" t="s">
        <v>283</v>
      </c>
      <c r="D78" t="s">
        <v>11</v>
      </c>
      <c r="E78">
        <v>23</v>
      </c>
      <c r="F78">
        <v>1</v>
      </c>
      <c r="G78">
        <v>22</v>
      </c>
      <c r="H78">
        <v>2</v>
      </c>
      <c r="I78" t="s">
        <v>488</v>
      </c>
      <c r="J78" t="s">
        <v>408</v>
      </c>
      <c r="K78" t="s">
        <v>372</v>
      </c>
      <c r="L78" s="1" t="str">
        <f>HYPERLINK("https://ovidsp.ovid.com/ovidweb.cgi?T=JS&amp;NEWS=n&amp;CSC=Y&amp;PAGE=toc&amp;D=ovft&amp;AN=00019048-000000000-00000","https://ovidsp.ovid.com/ovidweb.cgi?T=JS&amp;NEWS=n&amp;CSC=Y&amp;PAGE=toc&amp;D=ovft&amp;AN=00019048-000000000-00000")</f>
        <v>https://ovidsp.ovid.com/ovidweb.cgi?T=JS&amp;NEWS=n&amp;CSC=Y&amp;PAGE=toc&amp;D=ovft&amp;AN=00019048-000000000-00000</v>
      </c>
      <c r="M78" t="s">
        <v>546</v>
      </c>
      <c r="N78" t="s">
        <v>593</v>
      </c>
      <c r="O78" t="s">
        <v>569</v>
      </c>
      <c r="P78">
        <v>1383360</v>
      </c>
      <c r="Q78" t="s">
        <v>18</v>
      </c>
      <c r="R78" t="s">
        <v>440</v>
      </c>
      <c r="S78" t="s">
        <v>397</v>
      </c>
    </row>
    <row r="79" spans="1:19" x14ac:dyDescent="0.25">
      <c r="A79" t="s">
        <v>610</v>
      </c>
      <c r="B79" t="s">
        <v>500</v>
      </c>
      <c r="C79" t="s">
        <v>416</v>
      </c>
      <c r="D79" t="s">
        <v>11</v>
      </c>
      <c r="E79">
        <v>53</v>
      </c>
      <c r="F79">
        <v>1</v>
      </c>
      <c r="G79">
        <v>62</v>
      </c>
      <c r="H79">
        <v>1</v>
      </c>
      <c r="I79" t="s">
        <v>92</v>
      </c>
      <c r="J79" t="s">
        <v>408</v>
      </c>
      <c r="K79" t="s">
        <v>248</v>
      </c>
      <c r="L79" s="1" t="str">
        <f>HYPERLINK("https://ovidsp.ovid.com/ovidweb.cgi?T=JS&amp;NEWS=n&amp;CSC=Y&amp;PAGE=toc&amp;D=ovft&amp;AN=00004311-000000000-00000","https://ovidsp.ovid.com/ovidweb.cgi?T=JS&amp;NEWS=n&amp;CSC=Y&amp;PAGE=toc&amp;D=ovft&amp;AN=00004311-000000000-00000")</f>
        <v>https://ovidsp.ovid.com/ovidweb.cgi?T=JS&amp;NEWS=n&amp;CSC=Y&amp;PAGE=toc&amp;D=ovft&amp;AN=00004311-000000000-00000</v>
      </c>
      <c r="M79" t="s">
        <v>162</v>
      </c>
      <c r="N79" t="s">
        <v>593</v>
      </c>
      <c r="O79" t="s">
        <v>569</v>
      </c>
      <c r="P79">
        <v>1383360</v>
      </c>
      <c r="Q79" t="s">
        <v>18</v>
      </c>
      <c r="R79" t="s">
        <v>440</v>
      </c>
      <c r="S79" t="s">
        <v>397</v>
      </c>
    </row>
    <row r="80" spans="1:19" x14ac:dyDescent="0.25">
      <c r="A80" t="s">
        <v>155</v>
      </c>
      <c r="B80" t="s">
        <v>243</v>
      </c>
      <c r="C80" t="s">
        <v>416</v>
      </c>
      <c r="D80" t="s">
        <v>11</v>
      </c>
      <c r="E80">
        <v>30</v>
      </c>
      <c r="F80">
        <v>1</v>
      </c>
      <c r="G80">
        <v>39</v>
      </c>
      <c r="H80">
        <v>1</v>
      </c>
      <c r="I80" t="s">
        <v>92</v>
      </c>
      <c r="J80" t="s">
        <v>408</v>
      </c>
      <c r="K80" t="s">
        <v>248</v>
      </c>
      <c r="L80" s="1" t="str">
        <f>HYPERLINK("https://ovidsp.ovid.com/ovidweb.cgi?T=JS&amp;NEWS=n&amp;CSC=Y&amp;PAGE=toc&amp;D=ovft&amp;AN=00004850-000000000-00000","https://ovidsp.ovid.com/ovidweb.cgi?T=JS&amp;NEWS=n&amp;CSC=Y&amp;PAGE=toc&amp;D=ovft&amp;AN=00004850-000000000-00000")</f>
        <v>https://ovidsp.ovid.com/ovidweb.cgi?T=JS&amp;NEWS=n&amp;CSC=Y&amp;PAGE=toc&amp;D=ovft&amp;AN=00004850-000000000-00000</v>
      </c>
      <c r="M80" t="s">
        <v>631</v>
      </c>
      <c r="N80" t="s">
        <v>593</v>
      </c>
      <c r="O80" t="s">
        <v>569</v>
      </c>
      <c r="P80">
        <v>1383360</v>
      </c>
      <c r="Q80" t="s">
        <v>18</v>
      </c>
      <c r="R80" t="s">
        <v>440</v>
      </c>
      <c r="S80" t="s">
        <v>397</v>
      </c>
    </row>
    <row r="81" spans="1:19" x14ac:dyDescent="0.25">
      <c r="A81" t="s">
        <v>316</v>
      </c>
      <c r="B81" t="s">
        <v>231</v>
      </c>
      <c r="C81" t="s">
        <v>416</v>
      </c>
      <c r="D81" t="s">
        <v>11</v>
      </c>
      <c r="E81">
        <v>38</v>
      </c>
      <c r="F81">
        <v>1</v>
      </c>
      <c r="G81">
        <v>46</v>
      </c>
      <c r="H81">
        <v>4</v>
      </c>
      <c r="I81" t="s">
        <v>163</v>
      </c>
      <c r="J81" t="s">
        <v>453</v>
      </c>
      <c r="K81" t="s">
        <v>218</v>
      </c>
      <c r="L81" s="1" t="str">
        <f>HYPERLINK("https://ovidsp.ovid.com/ovidweb.cgi?T=JS&amp;NEWS=n&amp;CSC=Y&amp;PAGE=toc&amp;D=ovft&amp;AN=00004356-000000000-00000","https://ovidsp.ovid.com/ovidweb.cgi?T=JS&amp;NEWS=n&amp;CSC=Y&amp;PAGE=toc&amp;D=ovft&amp;AN=00004356-000000000-00000")</f>
        <v>https://ovidsp.ovid.com/ovidweb.cgi?T=JS&amp;NEWS=n&amp;CSC=Y&amp;PAGE=toc&amp;D=ovft&amp;AN=00004356-000000000-00000</v>
      </c>
      <c r="M81" t="s">
        <v>548</v>
      </c>
      <c r="N81" t="s">
        <v>593</v>
      </c>
      <c r="O81" t="s">
        <v>569</v>
      </c>
      <c r="P81">
        <v>1383360</v>
      </c>
      <c r="Q81" t="s">
        <v>18</v>
      </c>
      <c r="R81" t="s">
        <v>440</v>
      </c>
      <c r="S81" t="s">
        <v>397</v>
      </c>
    </row>
    <row r="82" spans="1:19" x14ac:dyDescent="0.25">
      <c r="A82" t="s">
        <v>474</v>
      </c>
      <c r="B82" t="s">
        <v>70</v>
      </c>
      <c r="C82" t="s">
        <v>416</v>
      </c>
      <c r="D82" t="s">
        <v>11</v>
      </c>
      <c r="E82">
        <v>55</v>
      </c>
      <c r="F82">
        <v>1</v>
      </c>
      <c r="G82">
        <v>64</v>
      </c>
      <c r="H82">
        <v>1</v>
      </c>
      <c r="I82" t="s">
        <v>92</v>
      </c>
      <c r="J82" t="s">
        <v>408</v>
      </c>
      <c r="K82" t="s">
        <v>248</v>
      </c>
      <c r="L82" s="1" t="str">
        <f>HYPERLINK("https://ovidsp.ovid.com/ovidweb.cgi?T=JS&amp;NEWS=n&amp;CSC=Y&amp;PAGE=toc&amp;D=ovft&amp;AN=00004397-000000000-00000","https://ovidsp.ovid.com/ovidweb.cgi?T=JS&amp;NEWS=n&amp;CSC=Y&amp;PAGE=toc&amp;D=ovft&amp;AN=00004397-000000000-00000")</f>
        <v>https://ovidsp.ovid.com/ovidweb.cgi?T=JS&amp;NEWS=n&amp;CSC=Y&amp;PAGE=toc&amp;D=ovft&amp;AN=00004397-000000000-00000</v>
      </c>
      <c r="M82" t="s">
        <v>66</v>
      </c>
      <c r="N82" t="s">
        <v>593</v>
      </c>
      <c r="O82" t="s">
        <v>569</v>
      </c>
      <c r="P82">
        <v>1383360</v>
      </c>
      <c r="Q82" t="s">
        <v>18</v>
      </c>
      <c r="R82" t="s">
        <v>440</v>
      </c>
      <c r="S82" t="s">
        <v>397</v>
      </c>
    </row>
    <row r="83" spans="1:19" x14ac:dyDescent="0.25">
      <c r="A83" t="s">
        <v>460</v>
      </c>
      <c r="B83" t="s">
        <v>371</v>
      </c>
      <c r="C83" t="s">
        <v>1</v>
      </c>
      <c r="D83" t="s">
        <v>11</v>
      </c>
      <c r="E83">
        <v>50</v>
      </c>
      <c r="F83">
        <v>1</v>
      </c>
      <c r="G83">
        <v>59</v>
      </c>
      <c r="H83">
        <v>2</v>
      </c>
      <c r="I83" t="s">
        <v>525</v>
      </c>
      <c r="J83" t="s">
        <v>408</v>
      </c>
      <c r="K83" t="s">
        <v>600</v>
      </c>
      <c r="L83" s="1" t="str">
        <f>HYPERLINK("https://ovidsp.ovid.com/ovidweb.cgi?T=JS&amp;NEWS=n&amp;CSC=Y&amp;PAGE=toc&amp;D=ovft&amp;AN=00004424-000000000-00000","https://ovidsp.ovid.com/ovidweb.cgi?T=JS&amp;NEWS=n&amp;CSC=Y&amp;PAGE=toc&amp;D=ovft&amp;AN=00004424-000000000-00000")</f>
        <v>https://ovidsp.ovid.com/ovidweb.cgi?T=JS&amp;NEWS=n&amp;CSC=Y&amp;PAGE=toc&amp;D=ovft&amp;AN=00004424-000000000-00000</v>
      </c>
      <c r="M83" t="s">
        <v>244</v>
      </c>
      <c r="N83" t="s">
        <v>593</v>
      </c>
      <c r="O83" t="s">
        <v>569</v>
      </c>
      <c r="P83">
        <v>1383360</v>
      </c>
      <c r="Q83" t="s">
        <v>18</v>
      </c>
      <c r="R83" t="s">
        <v>440</v>
      </c>
      <c r="S83" t="s">
        <v>397</v>
      </c>
    </row>
    <row r="84" spans="1:19" x14ac:dyDescent="0.25">
      <c r="A84" t="s">
        <v>387</v>
      </c>
      <c r="B84" t="s">
        <v>2</v>
      </c>
      <c r="C84" t="s">
        <v>416</v>
      </c>
      <c r="D84" t="s">
        <v>11</v>
      </c>
      <c r="E84">
        <v>68</v>
      </c>
      <c r="F84">
        <v>1</v>
      </c>
      <c r="G84">
        <v>95</v>
      </c>
      <c r="H84">
        <v>2</v>
      </c>
      <c r="I84" t="s">
        <v>525</v>
      </c>
      <c r="J84" t="s">
        <v>408</v>
      </c>
      <c r="K84" t="s">
        <v>600</v>
      </c>
      <c r="L84" s="1" t="str">
        <f>HYPERLINK("https://ovidsp.ovid.com/ovidweb.cgi?T=JS&amp;NEWS=n&amp;CSC=Y&amp;PAGE=toc&amp;D=ovft&amp;AN=00126334-000000000-00000","https://ovidsp.ovid.com/ovidweb.cgi?T=JS&amp;NEWS=n&amp;CSC=Y&amp;PAGE=toc&amp;D=ovft&amp;AN=00126334-000000000-00000")</f>
        <v>https://ovidsp.ovid.com/ovidweb.cgi?T=JS&amp;NEWS=n&amp;CSC=Y&amp;PAGE=toc&amp;D=ovft&amp;AN=00126334-000000000-00000</v>
      </c>
      <c r="M84" t="s">
        <v>291</v>
      </c>
      <c r="N84" t="s">
        <v>593</v>
      </c>
      <c r="O84" t="s">
        <v>569</v>
      </c>
      <c r="P84">
        <v>1383360</v>
      </c>
      <c r="Q84" t="s">
        <v>18</v>
      </c>
      <c r="R84" t="s">
        <v>440</v>
      </c>
      <c r="S84" t="s">
        <v>397</v>
      </c>
    </row>
    <row r="85" spans="1:19" x14ac:dyDescent="0.25">
      <c r="A85" t="s">
        <v>202</v>
      </c>
      <c r="B85" t="s">
        <v>582</v>
      </c>
      <c r="C85" t="s">
        <v>605</v>
      </c>
      <c r="D85" t="s">
        <v>11</v>
      </c>
      <c r="E85">
        <v>21</v>
      </c>
      <c r="F85">
        <v>1</v>
      </c>
      <c r="G85">
        <v>30</v>
      </c>
      <c r="H85">
        <v>1</v>
      </c>
      <c r="I85" t="s">
        <v>92</v>
      </c>
      <c r="J85" t="s">
        <v>408</v>
      </c>
      <c r="K85" t="s">
        <v>248</v>
      </c>
      <c r="L85" s="1" t="str">
        <f>HYPERLINK("https://ovidsp.ovid.com/ovidweb.cgi?T=JS&amp;NEWS=n&amp;CSC=Y&amp;PAGE=toc&amp;D=ovft&amp;AN=00124743-000000000-00000","https://ovidsp.ovid.com/ovidweb.cgi?T=JS&amp;NEWS=n&amp;CSC=Y&amp;PAGE=toc&amp;D=ovft&amp;AN=00124743-000000000-00000")</f>
        <v>https://ovidsp.ovid.com/ovidweb.cgi?T=JS&amp;NEWS=n&amp;CSC=Y&amp;PAGE=toc&amp;D=ovft&amp;AN=00124743-000000000-00000</v>
      </c>
      <c r="M85" t="s">
        <v>234</v>
      </c>
      <c r="N85" t="s">
        <v>593</v>
      </c>
      <c r="O85" t="s">
        <v>569</v>
      </c>
      <c r="P85">
        <v>1383360</v>
      </c>
      <c r="Q85" t="s">
        <v>18</v>
      </c>
      <c r="R85" t="s">
        <v>440</v>
      </c>
      <c r="S85" t="s">
        <v>397</v>
      </c>
    </row>
    <row r="86" spans="1:19" x14ac:dyDescent="0.25">
      <c r="A86" t="s">
        <v>123</v>
      </c>
      <c r="B86" t="s">
        <v>264</v>
      </c>
      <c r="C86" t="s">
        <v>168</v>
      </c>
      <c r="D86" t="s">
        <v>11</v>
      </c>
      <c r="E86">
        <v>45</v>
      </c>
      <c r="F86">
        <v>1</v>
      </c>
      <c r="G86">
        <v>54</v>
      </c>
      <c r="H86">
        <v>1</v>
      </c>
      <c r="I86" t="s">
        <v>92</v>
      </c>
      <c r="J86" t="s">
        <v>408</v>
      </c>
      <c r="K86" t="s">
        <v>248</v>
      </c>
      <c r="L86" s="1" t="str">
        <f>HYPERLINK("https://ovidsp.ovid.com/ovidweb.cgi?T=JS&amp;NEWS=n&amp;CSC=Y&amp;PAGE=toc&amp;D=ovft&amp;AN=00005110-000000000-00000","https://ovidsp.ovid.com/ovidweb.cgi?T=JS&amp;NEWS=n&amp;CSC=Y&amp;PAGE=toc&amp;D=ovft&amp;AN=00005110-000000000-00000")</f>
        <v>https://ovidsp.ovid.com/ovidweb.cgi?T=JS&amp;NEWS=n&amp;CSC=Y&amp;PAGE=toc&amp;D=ovft&amp;AN=00005110-000000000-00000</v>
      </c>
      <c r="M86" t="s">
        <v>109</v>
      </c>
      <c r="N86" t="s">
        <v>593</v>
      </c>
      <c r="O86" t="s">
        <v>569</v>
      </c>
      <c r="P86">
        <v>1383360</v>
      </c>
      <c r="Q86" t="s">
        <v>18</v>
      </c>
      <c r="R86" t="s">
        <v>440</v>
      </c>
      <c r="S86" t="s">
        <v>397</v>
      </c>
    </row>
    <row r="87" spans="1:19" x14ac:dyDescent="0.25">
      <c r="A87" t="s">
        <v>245</v>
      </c>
      <c r="B87" t="s">
        <v>621</v>
      </c>
      <c r="C87" t="s">
        <v>416</v>
      </c>
      <c r="D87" t="s">
        <v>11</v>
      </c>
      <c r="E87">
        <v>38</v>
      </c>
      <c r="F87">
        <v>1</v>
      </c>
      <c r="G87">
        <v>47</v>
      </c>
      <c r="H87">
        <v>1</v>
      </c>
      <c r="I87" t="s">
        <v>92</v>
      </c>
      <c r="J87" t="s">
        <v>408</v>
      </c>
      <c r="K87" t="s">
        <v>248</v>
      </c>
      <c r="L87" s="1" t="str">
        <f>HYPERLINK("https://ovidsp.ovid.com/ovidweb.cgi?T=JS&amp;NEWS=n&amp;CSC=Y&amp;PAGE=toc&amp;D=ovft&amp;AN=00004479-000000000-00000","https://ovidsp.ovid.com/ovidweb.cgi?T=JS&amp;NEWS=n&amp;CSC=Y&amp;PAGE=toc&amp;D=ovft&amp;AN=00004479-000000000-00000")</f>
        <v>https://ovidsp.ovid.com/ovidweb.cgi?T=JS&amp;NEWS=n&amp;CSC=Y&amp;PAGE=toc&amp;D=ovft&amp;AN=00004479-000000000-00000</v>
      </c>
      <c r="M87" t="s">
        <v>396</v>
      </c>
      <c r="N87" t="s">
        <v>593</v>
      </c>
      <c r="O87" t="s">
        <v>569</v>
      </c>
      <c r="P87">
        <v>1383360</v>
      </c>
      <c r="Q87" t="s">
        <v>18</v>
      </c>
      <c r="R87" t="s">
        <v>440</v>
      </c>
      <c r="S87" t="s">
        <v>397</v>
      </c>
    </row>
    <row r="88" spans="1:19" x14ac:dyDescent="0.25">
      <c r="A88" t="s">
        <v>393</v>
      </c>
      <c r="B88" t="s">
        <v>416</v>
      </c>
      <c r="C88" t="s">
        <v>72</v>
      </c>
      <c r="D88" t="s">
        <v>11</v>
      </c>
      <c r="E88">
        <v>22</v>
      </c>
      <c r="F88">
        <v>1</v>
      </c>
      <c r="G88">
        <v>31</v>
      </c>
      <c r="H88">
        <v>1</v>
      </c>
      <c r="I88" t="s">
        <v>92</v>
      </c>
      <c r="J88" t="s">
        <v>408</v>
      </c>
      <c r="K88" t="s">
        <v>248</v>
      </c>
      <c r="L88" s="1" t="str">
        <f>HYPERLINK("https://ovidsp.ovid.com/ovidweb.cgi?T=JS&amp;NEWS=n&amp;CSC=Y&amp;PAGE=toc&amp;D=ovft&amp;AN=01436970-000000000-00000","https://ovidsp.ovid.com/ovidweb.cgi?T=JS&amp;NEWS=n&amp;CSC=Y&amp;PAGE=toc&amp;D=ovft&amp;AN=01436970-000000000-00000")</f>
        <v>https://ovidsp.ovid.com/ovidweb.cgi?T=JS&amp;NEWS=n&amp;CSC=Y&amp;PAGE=toc&amp;D=ovft&amp;AN=01436970-000000000-00000</v>
      </c>
      <c r="M88" t="s">
        <v>190</v>
      </c>
      <c r="N88" t="s">
        <v>593</v>
      </c>
      <c r="O88" t="s">
        <v>569</v>
      </c>
      <c r="P88">
        <v>1383360</v>
      </c>
      <c r="Q88" t="s">
        <v>18</v>
      </c>
      <c r="R88" t="s">
        <v>440</v>
      </c>
      <c r="S88" t="s">
        <v>397</v>
      </c>
    </row>
    <row r="89" spans="1:19" x14ac:dyDescent="0.25">
      <c r="A89" t="s">
        <v>256</v>
      </c>
      <c r="B89" t="s">
        <v>59</v>
      </c>
      <c r="C89" t="s">
        <v>416</v>
      </c>
      <c r="D89" t="s">
        <v>11</v>
      </c>
      <c r="E89">
        <v>35</v>
      </c>
      <c r="F89">
        <v>1</v>
      </c>
      <c r="G89">
        <v>44</v>
      </c>
      <c r="H89">
        <v>1</v>
      </c>
      <c r="I89" t="s">
        <v>92</v>
      </c>
      <c r="J89" t="s">
        <v>408</v>
      </c>
      <c r="K89" t="s">
        <v>248</v>
      </c>
      <c r="L89" s="1" t="str">
        <f>HYPERLINK("https://ovidsp.ovid.com/ovidweb.cgi?T=JS&amp;NEWS=n&amp;CSC=Y&amp;PAGE=toc&amp;D=ovft&amp;AN=01273116-000000000-00000","https://ovidsp.ovid.com/ovidweb.cgi?T=JS&amp;NEWS=n&amp;CSC=Y&amp;PAGE=toc&amp;D=ovft&amp;AN=01273116-000000000-00000")</f>
        <v>https://ovidsp.ovid.com/ovidweb.cgi?T=JS&amp;NEWS=n&amp;CSC=Y&amp;PAGE=toc&amp;D=ovft&amp;AN=01273116-000000000-00000</v>
      </c>
      <c r="M89" t="s">
        <v>172</v>
      </c>
      <c r="N89" t="s">
        <v>593</v>
      </c>
      <c r="O89" t="s">
        <v>569</v>
      </c>
      <c r="P89">
        <v>1383360</v>
      </c>
      <c r="Q89" t="s">
        <v>18</v>
      </c>
      <c r="R89" t="s">
        <v>440</v>
      </c>
      <c r="S89" t="s">
        <v>397</v>
      </c>
    </row>
    <row r="90" spans="1:19" x14ac:dyDescent="0.25">
      <c r="A90" t="s">
        <v>519</v>
      </c>
      <c r="B90" t="s">
        <v>620</v>
      </c>
      <c r="C90" t="s">
        <v>196</v>
      </c>
      <c r="D90" t="s">
        <v>11</v>
      </c>
      <c r="E90">
        <v>30</v>
      </c>
      <c r="F90">
        <v>1</v>
      </c>
      <c r="G90">
        <v>39</v>
      </c>
      <c r="H90">
        <v>1</v>
      </c>
      <c r="I90" t="s">
        <v>92</v>
      </c>
      <c r="J90" t="s">
        <v>408</v>
      </c>
      <c r="K90" t="s">
        <v>248</v>
      </c>
      <c r="L90" s="1" t="str">
        <f>HYPERLINK("https://ovidsp.ovid.com/ovidweb.cgi?T=JS&amp;NEWS=n&amp;CSC=Y&amp;PAGE=toc&amp;D=ovft&amp;AN=00005082-000000000-00000","https://ovidsp.ovid.com/ovidweb.cgi?T=JS&amp;NEWS=n&amp;CSC=Y&amp;PAGE=toc&amp;D=ovft&amp;AN=00005082-000000000-00000")</f>
        <v>https://ovidsp.ovid.com/ovidweb.cgi?T=JS&amp;NEWS=n&amp;CSC=Y&amp;PAGE=toc&amp;D=ovft&amp;AN=00005082-000000000-00000</v>
      </c>
      <c r="M90" t="s">
        <v>107</v>
      </c>
      <c r="N90" t="s">
        <v>593</v>
      </c>
      <c r="O90" t="s">
        <v>569</v>
      </c>
      <c r="P90">
        <v>1383360</v>
      </c>
      <c r="Q90" t="s">
        <v>18</v>
      </c>
      <c r="R90" t="s">
        <v>440</v>
      </c>
      <c r="S90" t="s">
        <v>397</v>
      </c>
    </row>
    <row r="91" spans="1:19" x14ac:dyDescent="0.25">
      <c r="A91" t="s">
        <v>45</v>
      </c>
      <c r="B91" t="s">
        <v>622</v>
      </c>
      <c r="C91" t="s">
        <v>416</v>
      </c>
      <c r="D91" t="s">
        <v>11</v>
      </c>
      <c r="E91">
        <v>65</v>
      </c>
      <c r="F91">
        <v>1</v>
      </c>
      <c r="G91">
        <v>83</v>
      </c>
      <c r="H91">
        <v>1</v>
      </c>
      <c r="I91" t="s">
        <v>92</v>
      </c>
      <c r="J91" t="s">
        <v>408</v>
      </c>
      <c r="K91" t="s">
        <v>248</v>
      </c>
      <c r="L91" s="1" t="str">
        <f>HYPERLINK("https://ovidsp.ovid.com/ovidweb.cgi?T=JS&amp;NEWS=n&amp;CSC=Y&amp;PAGE=toc&amp;D=ovft&amp;AN=00005344-000000000-00000","https://ovidsp.ovid.com/ovidweb.cgi?T=JS&amp;NEWS=n&amp;CSC=Y&amp;PAGE=toc&amp;D=ovft&amp;AN=00005344-000000000-00000")</f>
        <v>https://ovidsp.ovid.com/ovidweb.cgi?T=JS&amp;NEWS=n&amp;CSC=Y&amp;PAGE=toc&amp;D=ovft&amp;AN=00005344-000000000-00000</v>
      </c>
      <c r="M91" t="s">
        <v>361</v>
      </c>
      <c r="N91" t="s">
        <v>593</v>
      </c>
      <c r="O91" t="s">
        <v>569</v>
      </c>
      <c r="P91">
        <v>1383360</v>
      </c>
      <c r="Q91" t="s">
        <v>18</v>
      </c>
      <c r="R91" t="s">
        <v>440</v>
      </c>
      <c r="S91" t="s">
        <v>397</v>
      </c>
    </row>
    <row r="92" spans="1:19" x14ac:dyDescent="0.25">
      <c r="A92" t="s">
        <v>293</v>
      </c>
      <c r="B92" t="s">
        <v>581</v>
      </c>
      <c r="C92" t="s">
        <v>332</v>
      </c>
      <c r="D92" t="s">
        <v>11</v>
      </c>
      <c r="E92">
        <v>40</v>
      </c>
      <c r="F92">
        <v>1</v>
      </c>
      <c r="G92">
        <v>49</v>
      </c>
      <c r="H92">
        <v>1</v>
      </c>
      <c r="I92" t="s">
        <v>92</v>
      </c>
      <c r="J92" t="s">
        <v>408</v>
      </c>
      <c r="K92" t="s">
        <v>248</v>
      </c>
      <c r="L92" s="1" t="str">
        <f>HYPERLINK("https://ovidsp.ovid.com/ovidweb.cgi?T=JS&amp;NEWS=n&amp;CSC=Y&amp;PAGE=toc&amp;D=ovft&amp;AN=00004669-000000000-00000","https://ovidsp.ovid.com/ovidweb.cgi?T=JS&amp;NEWS=n&amp;CSC=Y&amp;PAGE=toc&amp;D=ovft&amp;AN=00004669-000000000-00000")</f>
        <v>https://ovidsp.ovid.com/ovidweb.cgi?T=JS&amp;NEWS=n&amp;CSC=Y&amp;PAGE=toc&amp;D=ovft&amp;AN=00004669-000000000-00000</v>
      </c>
      <c r="M92" t="s">
        <v>152</v>
      </c>
      <c r="N92" t="s">
        <v>593</v>
      </c>
      <c r="O92" t="s">
        <v>569</v>
      </c>
      <c r="P92">
        <v>1383360</v>
      </c>
      <c r="Q92" t="s">
        <v>18</v>
      </c>
      <c r="R92" t="s">
        <v>440</v>
      </c>
      <c r="S92" t="s">
        <v>397</v>
      </c>
    </row>
    <row r="93" spans="1:19" x14ac:dyDescent="0.25">
      <c r="A93" t="s">
        <v>273</v>
      </c>
      <c r="B93" t="s">
        <v>416</v>
      </c>
      <c r="C93" t="s">
        <v>354</v>
      </c>
      <c r="D93" t="s">
        <v>11</v>
      </c>
      <c r="E93">
        <v>49</v>
      </c>
      <c r="F93">
        <v>1</v>
      </c>
      <c r="G93">
        <v>58</v>
      </c>
      <c r="H93">
        <v>2</v>
      </c>
      <c r="I93" t="s">
        <v>525</v>
      </c>
      <c r="J93" t="s">
        <v>408</v>
      </c>
      <c r="K93" t="s">
        <v>600</v>
      </c>
      <c r="L93" s="1" t="str">
        <f>HYPERLINK("https://ovidsp.ovid.com/ovidweb.cgi?T=JS&amp;NEWS=n&amp;CSC=Y&amp;PAGE=toc&amp;D=ovft&amp;AN=00004836-000000000-00000","https://ovidsp.ovid.com/ovidweb.cgi?T=JS&amp;NEWS=n&amp;CSC=Y&amp;PAGE=toc&amp;D=ovft&amp;AN=00004836-000000000-00000")</f>
        <v>https://ovidsp.ovid.com/ovidweb.cgi?T=JS&amp;NEWS=n&amp;CSC=Y&amp;PAGE=toc&amp;D=ovft&amp;AN=00004836-000000000-00000</v>
      </c>
      <c r="M93" t="s">
        <v>227</v>
      </c>
      <c r="N93" t="s">
        <v>593</v>
      </c>
      <c r="O93" t="s">
        <v>569</v>
      </c>
      <c r="P93">
        <v>1383360</v>
      </c>
      <c r="Q93" t="s">
        <v>18</v>
      </c>
      <c r="R93" t="s">
        <v>440</v>
      </c>
      <c r="S93" t="s">
        <v>397</v>
      </c>
    </row>
    <row r="94" spans="1:19" x14ac:dyDescent="0.25">
      <c r="A94" t="s">
        <v>121</v>
      </c>
      <c r="B94" t="s">
        <v>130</v>
      </c>
      <c r="C94" t="s">
        <v>560</v>
      </c>
      <c r="D94" t="s">
        <v>11</v>
      </c>
      <c r="E94">
        <v>16</v>
      </c>
      <c r="F94">
        <v>3</v>
      </c>
      <c r="G94">
        <v>25</v>
      </c>
      <c r="H94">
        <v>2</v>
      </c>
      <c r="I94" t="s">
        <v>163</v>
      </c>
      <c r="J94" t="s">
        <v>453</v>
      </c>
      <c r="K94" t="s">
        <v>218</v>
      </c>
      <c r="L94" s="1" t="str">
        <f>HYPERLINK("https://ovidsp.ovid.com/ovidweb.cgi?T=JS&amp;NEWS=n&amp;CSC=Y&amp;PAGE=toc&amp;D=ovft&amp;AN=00131402-000000000-00000","https://ovidsp.ovid.com/ovidweb.cgi?T=JS&amp;NEWS=n&amp;CSC=Y&amp;PAGE=toc&amp;D=ovft&amp;AN=00131402-000000000-00000")</f>
        <v>https://ovidsp.ovid.com/ovidweb.cgi?T=JS&amp;NEWS=n&amp;CSC=Y&amp;PAGE=toc&amp;D=ovft&amp;AN=00131402-000000000-00000</v>
      </c>
      <c r="M94" t="s">
        <v>507</v>
      </c>
      <c r="N94" t="s">
        <v>593</v>
      </c>
      <c r="O94" t="s">
        <v>569</v>
      </c>
      <c r="P94">
        <v>1383360</v>
      </c>
      <c r="Q94" t="s">
        <v>18</v>
      </c>
      <c r="R94" t="s">
        <v>440</v>
      </c>
      <c r="S94" t="s">
        <v>397</v>
      </c>
    </row>
    <row r="95" spans="1:19" x14ac:dyDescent="0.25">
      <c r="A95" t="s">
        <v>544</v>
      </c>
      <c r="B95" t="s">
        <v>39</v>
      </c>
      <c r="C95" t="s">
        <v>47</v>
      </c>
      <c r="D95" t="s">
        <v>11</v>
      </c>
      <c r="E95">
        <v>35</v>
      </c>
      <c r="F95">
        <v>1</v>
      </c>
      <c r="G95">
        <v>44</v>
      </c>
      <c r="H95">
        <v>1</v>
      </c>
      <c r="I95" t="s">
        <v>260</v>
      </c>
      <c r="J95" t="s">
        <v>317</v>
      </c>
      <c r="K95" t="s">
        <v>248</v>
      </c>
      <c r="L95" s="1" t="str">
        <f>HYPERLINK("https://ovidsp.ovid.com/ovidweb.cgi?T=JS&amp;NEWS=n&amp;CSC=Y&amp;PAGE=toc&amp;D=ovft&amp;AN=00004714-000000000-00000","https://ovidsp.ovid.com/ovidweb.cgi?T=JS&amp;NEWS=n&amp;CSC=Y&amp;PAGE=toc&amp;D=ovft&amp;AN=00004714-000000000-00000")</f>
        <v>https://ovidsp.ovid.com/ovidweb.cgi?T=JS&amp;NEWS=n&amp;CSC=Y&amp;PAGE=toc&amp;D=ovft&amp;AN=00004714-000000000-00000</v>
      </c>
      <c r="M95" t="s">
        <v>270</v>
      </c>
      <c r="N95" t="s">
        <v>593</v>
      </c>
      <c r="O95" t="s">
        <v>569</v>
      </c>
      <c r="P95">
        <v>1383360</v>
      </c>
      <c r="Q95" t="s">
        <v>18</v>
      </c>
      <c r="R95" t="s">
        <v>440</v>
      </c>
      <c r="S95" t="s">
        <v>397</v>
      </c>
    </row>
    <row r="96" spans="1:19" x14ac:dyDescent="0.25">
      <c r="A96" t="s">
        <v>179</v>
      </c>
      <c r="B96" t="s">
        <v>626</v>
      </c>
      <c r="C96" t="s">
        <v>174</v>
      </c>
      <c r="D96" t="s">
        <v>11</v>
      </c>
      <c r="E96">
        <v>39</v>
      </c>
      <c r="F96">
        <v>1</v>
      </c>
      <c r="G96">
        <v>48</v>
      </c>
      <c r="H96">
        <v>1</v>
      </c>
      <c r="I96" t="s">
        <v>92</v>
      </c>
      <c r="J96" t="s">
        <v>408</v>
      </c>
      <c r="K96" t="s">
        <v>248</v>
      </c>
      <c r="L96" s="1" t="str">
        <f>HYPERLINK("https://ovidsp.ovid.com/ovidweb.cgi?T=JS&amp;NEWS=n&amp;CSC=Y&amp;PAGE=toc&amp;D=ovft&amp;AN=00004728-000000000-00000","https://ovidsp.ovid.com/ovidweb.cgi?T=JS&amp;NEWS=n&amp;CSC=Y&amp;PAGE=toc&amp;D=ovft&amp;AN=00004728-000000000-00000")</f>
        <v>https://ovidsp.ovid.com/ovidweb.cgi?T=JS&amp;NEWS=n&amp;CSC=Y&amp;PAGE=toc&amp;D=ovft&amp;AN=00004728-000000000-00000</v>
      </c>
      <c r="M96" t="s">
        <v>26</v>
      </c>
      <c r="N96" t="s">
        <v>593</v>
      </c>
      <c r="O96" t="s">
        <v>569</v>
      </c>
      <c r="P96">
        <v>1383360</v>
      </c>
      <c r="Q96" t="s">
        <v>18</v>
      </c>
      <c r="R96" t="s">
        <v>440</v>
      </c>
      <c r="S96" t="s">
        <v>397</v>
      </c>
    </row>
    <row r="97" spans="1:19" x14ac:dyDescent="0.25">
      <c r="A97" t="s">
        <v>180</v>
      </c>
      <c r="B97" t="s">
        <v>412</v>
      </c>
      <c r="C97" t="s">
        <v>416</v>
      </c>
      <c r="D97" t="s">
        <v>11</v>
      </c>
      <c r="E97">
        <v>24</v>
      </c>
      <c r="F97">
        <v>2</v>
      </c>
      <c r="G97">
        <v>33</v>
      </c>
      <c r="H97">
        <v>1</v>
      </c>
      <c r="I97" t="s">
        <v>260</v>
      </c>
      <c r="J97" t="s">
        <v>317</v>
      </c>
      <c r="K97" t="s">
        <v>248</v>
      </c>
      <c r="L97" s="1" t="str">
        <f>HYPERLINK("https://ovidsp.ovid.com/ovidweb.cgi?T=JS&amp;NEWS=n&amp;CSC=Y&amp;PAGE=toc&amp;D=ovft&amp;AN=00061198-000000000-00000","https://ovidsp.ovid.com/ovidweb.cgi?T=JS&amp;NEWS=n&amp;CSC=Y&amp;PAGE=toc&amp;D=ovft&amp;AN=00061198-000000000-00000")</f>
        <v>https://ovidsp.ovid.com/ovidweb.cgi?T=JS&amp;NEWS=n&amp;CSC=Y&amp;PAGE=toc&amp;D=ovft&amp;AN=00061198-000000000-00000</v>
      </c>
      <c r="M97" t="s">
        <v>573</v>
      </c>
      <c r="N97" t="s">
        <v>593</v>
      </c>
      <c r="O97" t="s">
        <v>569</v>
      </c>
      <c r="P97">
        <v>1383360</v>
      </c>
      <c r="Q97" t="s">
        <v>18</v>
      </c>
      <c r="R97" t="s">
        <v>440</v>
      </c>
      <c r="S97" t="s">
        <v>397</v>
      </c>
    </row>
    <row r="98" spans="1:19" x14ac:dyDescent="0.25">
      <c r="A98" t="s">
        <v>390</v>
      </c>
      <c r="B98" t="s">
        <v>237</v>
      </c>
      <c r="C98" t="s">
        <v>416</v>
      </c>
      <c r="D98" t="s">
        <v>11</v>
      </c>
      <c r="E98">
        <v>30</v>
      </c>
      <c r="F98">
        <v>1</v>
      </c>
      <c r="G98">
        <v>39</v>
      </c>
      <c r="H98">
        <v>1</v>
      </c>
      <c r="I98" t="s">
        <v>92</v>
      </c>
      <c r="J98" t="s">
        <v>408</v>
      </c>
      <c r="K98" t="s">
        <v>248</v>
      </c>
      <c r="L98" s="1" t="str">
        <f>HYPERLINK("https://ovidsp.ovid.com/ovidweb.cgi?T=JS&amp;NEWS=n&amp;CSC=Y&amp;PAGE=toc&amp;D=ovft&amp;AN=00001199-000000000-00000","https://ovidsp.ovid.com/ovidweb.cgi?T=JS&amp;NEWS=n&amp;CSC=Y&amp;PAGE=toc&amp;D=ovft&amp;AN=00001199-000000000-00000")</f>
        <v>https://ovidsp.ovid.com/ovidweb.cgi?T=JS&amp;NEWS=n&amp;CSC=Y&amp;PAGE=toc&amp;D=ovft&amp;AN=00001199-000000000-00000</v>
      </c>
      <c r="M98" t="s">
        <v>55</v>
      </c>
      <c r="N98" t="s">
        <v>593</v>
      </c>
      <c r="O98" t="s">
        <v>569</v>
      </c>
      <c r="P98">
        <v>1383360</v>
      </c>
      <c r="Q98" t="s">
        <v>18</v>
      </c>
      <c r="R98" t="s">
        <v>440</v>
      </c>
      <c r="S98" t="s">
        <v>397</v>
      </c>
    </row>
    <row r="99" spans="1:19" x14ac:dyDescent="0.25">
      <c r="A99" t="s">
        <v>627</v>
      </c>
      <c r="B99" t="s">
        <v>429</v>
      </c>
      <c r="C99" t="s">
        <v>416</v>
      </c>
      <c r="D99" t="s">
        <v>11</v>
      </c>
      <c r="E99">
        <v>38</v>
      </c>
      <c r="F99">
        <v>1</v>
      </c>
      <c r="G99">
        <v>47</v>
      </c>
      <c r="H99">
        <v>1</v>
      </c>
      <c r="I99" t="s">
        <v>92</v>
      </c>
      <c r="J99" t="s">
        <v>408</v>
      </c>
      <c r="K99" t="s">
        <v>248</v>
      </c>
      <c r="L99" s="1" t="str">
        <f>HYPERLINK("https://ovidsp.ovid.com/ovidweb.cgi?T=JS&amp;NEWS=n&amp;CSC=Y&amp;PAGE=toc&amp;D=ovft&amp;AN=00002371-000000000-00000","https://ovidsp.ovid.com/ovidweb.cgi?T=JS&amp;NEWS=n&amp;CSC=Y&amp;PAGE=toc&amp;D=ovft&amp;AN=00002371-000000000-00000")</f>
        <v>https://ovidsp.ovid.com/ovidweb.cgi?T=JS&amp;NEWS=n&amp;CSC=Y&amp;PAGE=toc&amp;D=ovft&amp;AN=00002371-000000000-00000</v>
      </c>
      <c r="M99" t="s">
        <v>235</v>
      </c>
      <c r="N99" t="s">
        <v>593</v>
      </c>
      <c r="O99" t="s">
        <v>569</v>
      </c>
      <c r="P99">
        <v>1383360</v>
      </c>
      <c r="Q99" t="s">
        <v>18</v>
      </c>
      <c r="R99" t="s">
        <v>440</v>
      </c>
      <c r="S99" t="s">
        <v>397</v>
      </c>
    </row>
    <row r="100" spans="1:19" x14ac:dyDescent="0.25">
      <c r="A100" t="s">
        <v>313</v>
      </c>
      <c r="B100" t="s">
        <v>112</v>
      </c>
      <c r="C100" t="s">
        <v>131</v>
      </c>
      <c r="D100" t="s">
        <v>11</v>
      </c>
      <c r="E100">
        <v>203</v>
      </c>
      <c r="F100">
        <v>1</v>
      </c>
      <c r="G100">
        <v>212</v>
      </c>
      <c r="H100">
        <v>1</v>
      </c>
      <c r="I100" t="s">
        <v>92</v>
      </c>
      <c r="J100" t="s">
        <v>408</v>
      </c>
      <c r="K100" t="s">
        <v>248</v>
      </c>
      <c r="L100" s="1" t="str">
        <f>HYPERLINK("https://ovidsp.ovid.com/ovidweb.cgi?T=JS&amp;NEWS=n&amp;CSC=Y&amp;PAGE=toc&amp;D=ovft&amp;AN=00005053-000000000-00000","https://ovidsp.ovid.com/ovidweb.cgi?T=JS&amp;NEWS=n&amp;CSC=Y&amp;PAGE=toc&amp;D=ovft&amp;AN=00005053-000000000-00000")</f>
        <v>https://ovidsp.ovid.com/ovidweb.cgi?T=JS&amp;NEWS=n&amp;CSC=Y&amp;PAGE=toc&amp;D=ovft&amp;AN=00005053-000000000-00000</v>
      </c>
      <c r="M100" t="s">
        <v>401</v>
      </c>
      <c r="N100" t="s">
        <v>593</v>
      </c>
      <c r="O100" t="s">
        <v>569</v>
      </c>
      <c r="P100">
        <v>1383360</v>
      </c>
      <c r="Q100" t="s">
        <v>18</v>
      </c>
      <c r="R100" t="s">
        <v>440</v>
      </c>
      <c r="S100" t="s">
        <v>397</v>
      </c>
    </row>
    <row r="101" spans="1:19" x14ac:dyDescent="0.25">
      <c r="A101" t="s">
        <v>383</v>
      </c>
      <c r="B101" t="s">
        <v>375</v>
      </c>
      <c r="C101" t="s">
        <v>416</v>
      </c>
      <c r="D101" t="s">
        <v>11</v>
      </c>
      <c r="E101">
        <v>27</v>
      </c>
      <c r="F101">
        <v>1</v>
      </c>
      <c r="G101">
        <v>36</v>
      </c>
      <c r="H101">
        <v>1</v>
      </c>
      <c r="I101" t="s">
        <v>92</v>
      </c>
      <c r="J101" t="s">
        <v>408</v>
      </c>
      <c r="K101" t="s">
        <v>248</v>
      </c>
      <c r="L101" s="1" t="str">
        <f>HYPERLINK("https://ovidsp.ovid.com/ovidweb.cgi?T=JS&amp;NEWS=n&amp;CSC=Y&amp;PAGE=toc&amp;D=ovft&amp;AN=00008506-000000000-00000","https://ovidsp.ovid.com/ovidweb.cgi?T=JS&amp;NEWS=n&amp;CSC=Y&amp;PAGE=toc&amp;D=ovft&amp;AN=00008506-000000000-00000")</f>
        <v>https://ovidsp.ovid.com/ovidweb.cgi?T=JS&amp;NEWS=n&amp;CSC=Y&amp;PAGE=toc&amp;D=ovft&amp;AN=00008506-000000000-00000</v>
      </c>
      <c r="M101" t="s">
        <v>555</v>
      </c>
      <c r="N101" t="s">
        <v>593</v>
      </c>
      <c r="O101" t="s">
        <v>569</v>
      </c>
      <c r="P101">
        <v>1383360</v>
      </c>
      <c r="Q101" t="s">
        <v>18</v>
      </c>
      <c r="R101" t="s">
        <v>440</v>
      </c>
      <c r="S101" t="s">
        <v>397</v>
      </c>
    </row>
    <row r="102" spans="1:19" x14ac:dyDescent="0.25">
      <c r="A102" t="s">
        <v>146</v>
      </c>
      <c r="B102" t="s">
        <v>185</v>
      </c>
      <c r="C102" t="s">
        <v>416</v>
      </c>
      <c r="D102" t="s">
        <v>11</v>
      </c>
      <c r="E102">
        <v>30</v>
      </c>
      <c r="F102">
        <v>1</v>
      </c>
      <c r="G102">
        <v>39</v>
      </c>
      <c r="H102">
        <v>1</v>
      </c>
      <c r="I102" t="s">
        <v>92</v>
      </c>
      <c r="J102" t="s">
        <v>408</v>
      </c>
      <c r="K102" t="s">
        <v>248</v>
      </c>
      <c r="L102" s="1" t="str">
        <f>HYPERLINK("https://ovidsp.ovid.com/ovidweb.cgi?T=JS&amp;NEWS=n&amp;CSC=Y&amp;PAGE=toc&amp;D=ovft&amp;AN=00001786-000000000-00000","https://ovidsp.ovid.com/ovidweb.cgi?T=JS&amp;NEWS=n&amp;CSC=Y&amp;PAGE=toc&amp;D=ovft&amp;AN=00001786-000000000-00000")</f>
        <v>https://ovidsp.ovid.com/ovidweb.cgi?T=JS&amp;NEWS=n&amp;CSC=Y&amp;PAGE=toc&amp;D=ovft&amp;AN=00001786-000000000-00000</v>
      </c>
      <c r="M102" t="s">
        <v>247</v>
      </c>
      <c r="N102" t="s">
        <v>593</v>
      </c>
      <c r="O102" t="s">
        <v>569</v>
      </c>
      <c r="P102">
        <v>1383360</v>
      </c>
      <c r="Q102" t="s">
        <v>18</v>
      </c>
      <c r="R102" t="s">
        <v>440</v>
      </c>
      <c r="S102" t="s">
        <v>397</v>
      </c>
    </row>
    <row r="103" spans="1:19" x14ac:dyDescent="0.25">
      <c r="A103" t="s">
        <v>281</v>
      </c>
      <c r="B103" t="s">
        <v>207</v>
      </c>
      <c r="C103" t="s">
        <v>416</v>
      </c>
      <c r="D103" t="s">
        <v>11</v>
      </c>
      <c r="E103">
        <v>29</v>
      </c>
      <c r="F103">
        <v>2</v>
      </c>
      <c r="G103">
        <v>38</v>
      </c>
      <c r="H103">
        <v>1</v>
      </c>
      <c r="I103" t="s">
        <v>260</v>
      </c>
      <c r="J103" t="s">
        <v>317</v>
      </c>
      <c r="K103" t="s">
        <v>248</v>
      </c>
      <c r="L103" s="1" t="str">
        <f>HYPERLINK("https://ovidsp.ovid.com/ovidweb.cgi?T=JS&amp;NEWS=n&amp;CSC=Y&amp;PAGE=toc&amp;D=ovft&amp;AN=00005131-000000000-00000","https://ovidsp.ovid.com/ovidweb.cgi?T=JS&amp;NEWS=n&amp;CSC=Y&amp;PAGE=toc&amp;D=ovft&amp;AN=00005131-000000000-00000")</f>
        <v>https://ovidsp.ovid.com/ovidweb.cgi?T=JS&amp;NEWS=n&amp;CSC=Y&amp;PAGE=toc&amp;D=ovft&amp;AN=00005131-000000000-00000</v>
      </c>
      <c r="M103" t="s">
        <v>93</v>
      </c>
      <c r="N103" t="s">
        <v>593</v>
      </c>
      <c r="O103" t="s">
        <v>569</v>
      </c>
      <c r="P103">
        <v>1383360</v>
      </c>
      <c r="Q103" t="s">
        <v>18</v>
      </c>
      <c r="R103" t="s">
        <v>440</v>
      </c>
      <c r="S103" t="s">
        <v>397</v>
      </c>
    </row>
    <row r="104" spans="1:19" x14ac:dyDescent="0.25">
      <c r="A104" t="s">
        <v>465</v>
      </c>
      <c r="B104" t="s">
        <v>151</v>
      </c>
      <c r="C104" t="s">
        <v>158</v>
      </c>
      <c r="D104" t="s">
        <v>11</v>
      </c>
      <c r="E104">
        <v>11</v>
      </c>
      <c r="F104">
        <v>1</v>
      </c>
      <c r="G104">
        <v>20</v>
      </c>
      <c r="H104">
        <v>1</v>
      </c>
      <c r="I104" t="s">
        <v>16</v>
      </c>
      <c r="J104" t="s">
        <v>453</v>
      </c>
      <c r="K104" t="s">
        <v>248</v>
      </c>
      <c r="L104" s="1" t="str">
        <f>HYPERLINK("https://ovidsp.ovid.com/ovidweb.cgi?T=JS&amp;NEWS=n&amp;CSC=Y&amp;PAGE=toc&amp;D=ovft&amp;AN=01209203-000000000-00000","https://ovidsp.ovid.com/ovidweb.cgi?T=JS&amp;NEWS=n&amp;CSC=Y&amp;PAGE=toc&amp;D=ovft&amp;AN=01209203-000000000-00000")</f>
        <v>https://ovidsp.ovid.com/ovidweb.cgi?T=JS&amp;NEWS=n&amp;CSC=Y&amp;PAGE=toc&amp;D=ovft&amp;AN=01209203-000000000-00000</v>
      </c>
      <c r="M104" t="s">
        <v>630</v>
      </c>
      <c r="N104" t="s">
        <v>593</v>
      </c>
      <c r="O104" t="s">
        <v>569</v>
      </c>
      <c r="P104">
        <v>1383360</v>
      </c>
      <c r="Q104" t="s">
        <v>18</v>
      </c>
      <c r="R104" t="s">
        <v>440</v>
      </c>
      <c r="S104" t="s">
        <v>397</v>
      </c>
    </row>
    <row r="105" spans="1:19" x14ac:dyDescent="0.25">
      <c r="A105" t="s">
        <v>518</v>
      </c>
      <c r="B105" t="s">
        <v>487</v>
      </c>
      <c r="C105" t="s">
        <v>416</v>
      </c>
      <c r="D105" t="s">
        <v>11</v>
      </c>
      <c r="E105">
        <v>37</v>
      </c>
      <c r="F105">
        <v>1</v>
      </c>
      <c r="G105">
        <v>46</v>
      </c>
      <c r="H105">
        <v>1</v>
      </c>
      <c r="I105" t="s">
        <v>92</v>
      </c>
      <c r="J105" t="s">
        <v>408</v>
      </c>
      <c r="K105" t="s">
        <v>248</v>
      </c>
      <c r="L105" s="1" t="str">
        <f>HYPERLINK("https://ovidsp.ovid.com/ovidweb.cgi?T=JS&amp;NEWS=n&amp;CSC=Y&amp;PAGE=toc&amp;D=ovft&amp;AN=00043426-000000000-00000","https://ovidsp.ovid.com/ovidweb.cgi?T=JS&amp;NEWS=n&amp;CSC=Y&amp;PAGE=toc&amp;D=ovft&amp;AN=00043426-000000000-00000")</f>
        <v>https://ovidsp.ovid.com/ovidweb.cgi?T=JS&amp;NEWS=n&amp;CSC=Y&amp;PAGE=toc&amp;D=ovft&amp;AN=00043426-000000000-00000</v>
      </c>
      <c r="M105" t="s">
        <v>166</v>
      </c>
      <c r="N105" t="s">
        <v>593</v>
      </c>
      <c r="O105" t="s">
        <v>569</v>
      </c>
      <c r="P105">
        <v>1383360</v>
      </c>
      <c r="Q105" t="s">
        <v>18</v>
      </c>
      <c r="R105" t="s">
        <v>440</v>
      </c>
      <c r="S105" t="s">
        <v>397</v>
      </c>
    </row>
    <row r="106" spans="1:19" x14ac:dyDescent="0.25">
      <c r="A106" t="s">
        <v>415</v>
      </c>
      <c r="B106" t="s">
        <v>358</v>
      </c>
      <c r="C106" t="s">
        <v>416</v>
      </c>
      <c r="D106" t="s">
        <v>11</v>
      </c>
      <c r="E106">
        <v>35</v>
      </c>
      <c r="F106">
        <v>1</v>
      </c>
      <c r="G106">
        <v>44</v>
      </c>
      <c r="H106">
        <v>2</v>
      </c>
      <c r="I106" t="s">
        <v>525</v>
      </c>
      <c r="J106" t="s">
        <v>408</v>
      </c>
      <c r="K106" t="s">
        <v>600</v>
      </c>
      <c r="L106" s="1" t="str">
        <f>HYPERLINK("https://ovidsp.ovid.com/ovidweb.cgi?T=JS&amp;NEWS=n&amp;CSC=Y&amp;PAGE=toc&amp;D=ovft&amp;AN=01241398-000000000-00000","https://ovidsp.ovid.com/ovidweb.cgi?T=JS&amp;NEWS=n&amp;CSC=Y&amp;PAGE=toc&amp;D=ovft&amp;AN=01241398-000000000-00000")</f>
        <v>https://ovidsp.ovid.com/ovidweb.cgi?T=JS&amp;NEWS=n&amp;CSC=Y&amp;PAGE=toc&amp;D=ovft&amp;AN=01241398-000000000-00000</v>
      </c>
      <c r="M106" t="s">
        <v>42</v>
      </c>
      <c r="N106" t="s">
        <v>593</v>
      </c>
      <c r="O106" t="s">
        <v>569</v>
      </c>
      <c r="P106">
        <v>1383360</v>
      </c>
      <c r="Q106" t="s">
        <v>18</v>
      </c>
      <c r="R106" t="s">
        <v>440</v>
      </c>
      <c r="S106" t="s">
        <v>397</v>
      </c>
    </row>
    <row r="107" spans="1:19" x14ac:dyDescent="0.25">
      <c r="A107" t="s">
        <v>583</v>
      </c>
      <c r="B107" t="s">
        <v>298</v>
      </c>
      <c r="C107" t="s">
        <v>416</v>
      </c>
      <c r="D107" t="s">
        <v>11</v>
      </c>
      <c r="E107">
        <v>24</v>
      </c>
      <c r="F107">
        <v>1</v>
      </c>
      <c r="G107">
        <v>33</v>
      </c>
      <c r="H107">
        <v>1</v>
      </c>
      <c r="I107" t="s">
        <v>92</v>
      </c>
      <c r="J107" t="s">
        <v>408</v>
      </c>
      <c r="K107" t="s">
        <v>248</v>
      </c>
      <c r="L107" s="1" t="str">
        <f>HYPERLINK("https://ovidsp.ovid.com/ovidweb.cgi?T=JS&amp;NEWS=n&amp;CSC=Y&amp;PAGE=toc&amp;D=ovft&amp;AN=01202412-000000000-00000","https://ovidsp.ovid.com/ovidweb.cgi?T=JS&amp;NEWS=n&amp;CSC=Y&amp;PAGE=toc&amp;D=ovft&amp;AN=01202412-000000000-00000")</f>
        <v>https://ovidsp.ovid.com/ovidweb.cgi?T=JS&amp;NEWS=n&amp;CSC=Y&amp;PAGE=toc&amp;D=ovft&amp;AN=01202412-000000000-00000</v>
      </c>
      <c r="M107" t="s">
        <v>419</v>
      </c>
      <c r="N107" t="s">
        <v>593</v>
      </c>
      <c r="O107" t="s">
        <v>569</v>
      </c>
      <c r="P107">
        <v>1383360</v>
      </c>
      <c r="Q107" t="s">
        <v>18</v>
      </c>
      <c r="R107" t="s">
        <v>440</v>
      </c>
      <c r="S107" t="s">
        <v>397</v>
      </c>
    </row>
    <row r="108" spans="1:19" x14ac:dyDescent="0.25">
      <c r="A108" t="s">
        <v>425</v>
      </c>
      <c r="B108" t="s">
        <v>171</v>
      </c>
      <c r="C108" t="s">
        <v>416</v>
      </c>
      <c r="D108" t="s">
        <v>11</v>
      </c>
      <c r="E108">
        <v>29</v>
      </c>
      <c r="F108">
        <v>1</v>
      </c>
      <c r="G108">
        <v>37</v>
      </c>
      <c r="H108">
        <v>4</v>
      </c>
      <c r="I108" t="s">
        <v>271</v>
      </c>
      <c r="J108" t="s">
        <v>408</v>
      </c>
      <c r="K108" t="s">
        <v>29</v>
      </c>
      <c r="L108" s="1" t="str">
        <f>HYPERLINK("https://ovidsp.ovid.com/ovidweb.cgi?T=JS&amp;NEWS=n&amp;CSC=Y&amp;PAGE=toc&amp;D=ovft&amp;AN=00005237-000000000-00000","https://ovidsp.ovid.com/ovidweb.cgi?T=JS&amp;NEWS=n&amp;CSC=Y&amp;PAGE=toc&amp;D=ovft&amp;AN=00005237-000000000-00000")</f>
        <v>https://ovidsp.ovid.com/ovidweb.cgi?T=JS&amp;NEWS=n&amp;CSC=Y&amp;PAGE=toc&amp;D=ovft&amp;AN=00005237-000000000-00000</v>
      </c>
      <c r="M108" t="s">
        <v>203</v>
      </c>
      <c r="N108" t="s">
        <v>593</v>
      </c>
      <c r="O108" t="s">
        <v>569</v>
      </c>
      <c r="P108">
        <v>1383360</v>
      </c>
      <c r="Q108" t="s">
        <v>18</v>
      </c>
      <c r="R108" t="s">
        <v>440</v>
      </c>
      <c r="S108" t="s">
        <v>397</v>
      </c>
    </row>
    <row r="109" spans="1:19" x14ac:dyDescent="0.25">
      <c r="A109" t="s">
        <v>503</v>
      </c>
      <c r="B109" t="s">
        <v>416</v>
      </c>
      <c r="C109" t="s">
        <v>376</v>
      </c>
      <c r="D109" t="s">
        <v>11</v>
      </c>
      <c r="E109">
        <v>21</v>
      </c>
      <c r="F109">
        <v>1</v>
      </c>
      <c r="G109">
        <v>30</v>
      </c>
      <c r="H109">
        <v>1</v>
      </c>
      <c r="I109" t="s">
        <v>92</v>
      </c>
      <c r="J109" t="s">
        <v>408</v>
      </c>
      <c r="K109" t="s">
        <v>248</v>
      </c>
      <c r="L109" s="1" t="str">
        <f>HYPERLINK("https://ovidsp.ovid.com/ovidweb.cgi?T=JS&amp;NEWS=n&amp;CSC=Y&amp;PAGE=toc&amp;D=ovft&amp;AN=00131746-000000000-00000","https://ovidsp.ovid.com/ovidweb.cgi?T=JS&amp;NEWS=n&amp;CSC=Y&amp;PAGE=toc&amp;D=ovft&amp;AN=00131746-000000000-00000")</f>
        <v>https://ovidsp.ovid.com/ovidweb.cgi?T=JS&amp;NEWS=n&amp;CSC=Y&amp;PAGE=toc&amp;D=ovft&amp;AN=00131746-000000000-00000</v>
      </c>
      <c r="M109" t="s">
        <v>416</v>
      </c>
      <c r="N109" t="s">
        <v>593</v>
      </c>
      <c r="O109" t="s">
        <v>569</v>
      </c>
      <c r="P109">
        <v>1383360</v>
      </c>
      <c r="Q109" t="s">
        <v>18</v>
      </c>
      <c r="R109" t="s">
        <v>440</v>
      </c>
      <c r="S109" t="s">
        <v>397</v>
      </c>
    </row>
    <row r="110" spans="1:19" x14ac:dyDescent="0.25">
      <c r="A110" t="s">
        <v>8</v>
      </c>
      <c r="B110" t="s">
        <v>212</v>
      </c>
      <c r="C110" t="s">
        <v>416</v>
      </c>
      <c r="D110" t="s">
        <v>11</v>
      </c>
      <c r="E110">
        <v>21</v>
      </c>
      <c r="F110">
        <v>1</v>
      </c>
      <c r="G110">
        <v>30</v>
      </c>
      <c r="H110">
        <v>1</v>
      </c>
      <c r="I110" t="s">
        <v>92</v>
      </c>
      <c r="J110" t="s">
        <v>408</v>
      </c>
      <c r="K110" t="s">
        <v>248</v>
      </c>
      <c r="L110" s="1" t="str">
        <f>HYPERLINK("https://ovidsp.ovid.com/ovidweb.cgi?T=JS&amp;NEWS=n&amp;CSC=Y&amp;PAGE=toc&amp;D=ovft&amp;AN=00124784-000000000-00000","https://ovidsp.ovid.com/ovidweb.cgi?T=JS&amp;NEWS=n&amp;CSC=Y&amp;PAGE=toc&amp;D=ovft&amp;AN=00124784-000000000-00000")</f>
        <v>https://ovidsp.ovid.com/ovidweb.cgi?T=JS&amp;NEWS=n&amp;CSC=Y&amp;PAGE=toc&amp;D=ovft&amp;AN=00124784-000000000-00000</v>
      </c>
      <c r="M110" t="s">
        <v>374</v>
      </c>
      <c r="N110" t="s">
        <v>593</v>
      </c>
      <c r="O110" t="s">
        <v>569</v>
      </c>
      <c r="P110">
        <v>1383360</v>
      </c>
      <c r="Q110" t="s">
        <v>18</v>
      </c>
      <c r="R110" t="s">
        <v>440</v>
      </c>
      <c r="S110" t="s">
        <v>397</v>
      </c>
    </row>
    <row r="111" spans="1:19" x14ac:dyDescent="0.25">
      <c r="A111" t="s">
        <v>423</v>
      </c>
      <c r="B111" t="s">
        <v>133</v>
      </c>
      <c r="C111" t="s">
        <v>614</v>
      </c>
      <c r="D111" t="s">
        <v>11</v>
      </c>
      <c r="E111">
        <v>28</v>
      </c>
      <c r="F111">
        <v>1</v>
      </c>
      <c r="G111">
        <v>28</v>
      </c>
      <c r="H111">
        <v>10</v>
      </c>
      <c r="I111" t="s">
        <v>542</v>
      </c>
      <c r="J111" t="s">
        <v>317</v>
      </c>
      <c r="K111" t="s">
        <v>379</v>
      </c>
      <c r="L111" s="1" t="str">
        <f>HYPERLINK("https://ovidsp.ovid.com/ovidweb.cgi?T=JS&amp;NEWS=n&amp;CSC=Y&amp;PAGE=toc&amp;D=ovft&amp;AN=00024720-000000000-00000","https://ovidsp.ovid.com/ovidweb.cgi?T=JS&amp;NEWS=n&amp;CSC=Y&amp;PAGE=toc&amp;D=ovft&amp;AN=00024720-000000000-00000")</f>
        <v>https://ovidsp.ovid.com/ovidweb.cgi?T=JS&amp;NEWS=n&amp;CSC=Y&amp;PAGE=toc&amp;D=ovft&amp;AN=00024720-000000000-00000</v>
      </c>
      <c r="M111" t="s">
        <v>416</v>
      </c>
      <c r="N111" t="s">
        <v>593</v>
      </c>
      <c r="O111" t="s">
        <v>569</v>
      </c>
      <c r="P111">
        <v>1383360</v>
      </c>
      <c r="Q111" t="s">
        <v>18</v>
      </c>
      <c r="R111" t="s">
        <v>440</v>
      </c>
      <c r="S111" t="s">
        <v>397</v>
      </c>
    </row>
    <row r="112" spans="1:19" x14ac:dyDescent="0.25">
      <c r="A112" t="s">
        <v>539</v>
      </c>
      <c r="B112" t="s">
        <v>529</v>
      </c>
      <c r="C112" t="s">
        <v>416</v>
      </c>
      <c r="D112" t="s">
        <v>11</v>
      </c>
      <c r="E112">
        <v>30</v>
      </c>
      <c r="F112">
        <v>1</v>
      </c>
      <c r="G112">
        <v>39</v>
      </c>
      <c r="H112">
        <v>1</v>
      </c>
      <c r="I112" t="s">
        <v>92</v>
      </c>
      <c r="J112" t="s">
        <v>408</v>
      </c>
      <c r="K112" t="s">
        <v>248</v>
      </c>
      <c r="L112" s="1" t="str">
        <f>HYPERLINK("https://ovidsp.ovid.com/ovidweb.cgi?T=JS&amp;NEWS=n&amp;CSC=Y&amp;PAGE=toc&amp;D=ovft&amp;AN=00005382-000000000-00000","https://ovidsp.ovid.com/ovidweb.cgi?T=JS&amp;NEWS=n&amp;CSC=Y&amp;PAGE=toc&amp;D=ovft&amp;AN=00005382-000000000-00000")</f>
        <v>https://ovidsp.ovid.com/ovidweb.cgi?T=JS&amp;NEWS=n&amp;CSC=Y&amp;PAGE=toc&amp;D=ovft&amp;AN=00005382-000000000-00000</v>
      </c>
      <c r="M112" t="s">
        <v>629</v>
      </c>
      <c r="N112" t="s">
        <v>593</v>
      </c>
      <c r="O112" t="s">
        <v>569</v>
      </c>
      <c r="P112">
        <v>1383360</v>
      </c>
      <c r="Q112" t="s">
        <v>18</v>
      </c>
      <c r="R112" t="s">
        <v>440</v>
      </c>
      <c r="S112" t="s">
        <v>397</v>
      </c>
    </row>
    <row r="113" spans="1:19" x14ac:dyDescent="0.25">
      <c r="A113" t="s">
        <v>86</v>
      </c>
      <c r="B113" t="s">
        <v>540</v>
      </c>
      <c r="C113" t="s">
        <v>481</v>
      </c>
      <c r="D113" t="s">
        <v>11</v>
      </c>
      <c r="E113">
        <v>21</v>
      </c>
      <c r="F113">
        <v>1</v>
      </c>
      <c r="G113">
        <v>29</v>
      </c>
      <c r="H113">
        <v>11</v>
      </c>
      <c r="I113" t="s">
        <v>51</v>
      </c>
      <c r="J113" t="s">
        <v>408</v>
      </c>
      <c r="K113" t="s">
        <v>218</v>
      </c>
      <c r="L113" s="1" t="str">
        <f>HYPERLINK("https://ovidsp.ovid.com/ovidweb.cgi?T=JS&amp;NEWS=n&amp;CSC=Y&amp;PAGE=toc&amp;D=ovft&amp;AN=01300517-000000000-00000","https://ovidsp.ovid.com/ovidweb.cgi?T=JS&amp;NEWS=n&amp;CSC=Y&amp;PAGE=toc&amp;D=ovft&amp;AN=01300517-000000000-00000")</f>
        <v>https://ovidsp.ovid.com/ovidweb.cgi?T=JS&amp;NEWS=n&amp;CSC=Y&amp;PAGE=toc&amp;D=ovft&amp;AN=01300517-000000000-00000</v>
      </c>
      <c r="M113" t="s">
        <v>416</v>
      </c>
      <c r="N113" t="s">
        <v>593</v>
      </c>
      <c r="O113" t="s">
        <v>569</v>
      </c>
      <c r="P113">
        <v>1383360</v>
      </c>
      <c r="Q113" t="s">
        <v>18</v>
      </c>
      <c r="R113" t="s">
        <v>440</v>
      </c>
      <c r="S113" t="s">
        <v>397</v>
      </c>
    </row>
    <row r="114" spans="1:19" x14ac:dyDescent="0.25">
      <c r="A114" t="s">
        <v>208</v>
      </c>
      <c r="B114" t="s">
        <v>434</v>
      </c>
      <c r="C114" t="s">
        <v>416</v>
      </c>
      <c r="D114" t="s">
        <v>11</v>
      </c>
      <c r="E114">
        <v>40</v>
      </c>
      <c r="F114">
        <v>1</v>
      </c>
      <c r="G114">
        <v>49</v>
      </c>
      <c r="H114">
        <v>1</v>
      </c>
      <c r="I114" t="s">
        <v>92</v>
      </c>
      <c r="J114" t="s">
        <v>408</v>
      </c>
      <c r="K114" t="s">
        <v>248</v>
      </c>
      <c r="L114" s="1" t="str">
        <f>HYPERLINK("https://ovidsp.ovid.com/ovidweb.cgi?T=JS&amp;NEWS=n&amp;CSC=Y&amp;PAGE=toc&amp;D=ovft&amp;AN=00005721-000000000-00000","https://ovidsp.ovid.com/ovidweb.cgi?T=JS&amp;NEWS=n&amp;CSC=Y&amp;PAGE=toc&amp;D=ovft&amp;AN=00005721-000000000-00000")</f>
        <v>https://ovidsp.ovid.com/ovidweb.cgi?T=JS&amp;NEWS=n&amp;CSC=Y&amp;PAGE=toc&amp;D=ovft&amp;AN=00005721-000000000-00000</v>
      </c>
      <c r="M114" t="s">
        <v>574</v>
      </c>
      <c r="N114" t="s">
        <v>593</v>
      </c>
      <c r="O114" t="s">
        <v>569</v>
      </c>
      <c r="P114">
        <v>1383360</v>
      </c>
      <c r="Q114" t="s">
        <v>18</v>
      </c>
      <c r="R114" t="s">
        <v>440</v>
      </c>
      <c r="S114" t="s">
        <v>397</v>
      </c>
    </row>
    <row r="115" spans="1:19" x14ac:dyDescent="0.25">
      <c r="A115" t="s">
        <v>564</v>
      </c>
      <c r="B115" t="s">
        <v>236</v>
      </c>
      <c r="C115" t="s">
        <v>416</v>
      </c>
      <c r="D115" t="s">
        <v>11</v>
      </c>
      <c r="E115">
        <v>53</v>
      </c>
      <c r="F115">
        <v>1</v>
      </c>
      <c r="G115">
        <v>62</v>
      </c>
      <c r="H115">
        <v>2</v>
      </c>
      <c r="I115" t="s">
        <v>525</v>
      </c>
      <c r="J115" t="s">
        <v>408</v>
      </c>
      <c r="K115" t="s">
        <v>600</v>
      </c>
      <c r="L115" s="1" t="str">
        <f>HYPERLINK("https://ovidsp.ovid.com/ovidweb.cgi?T=JS&amp;NEWS=n&amp;CSC=Y&amp;PAGE=toc&amp;D=ovft&amp;AN=00005650-000000000-00000","https://ovidsp.ovid.com/ovidweb.cgi?T=JS&amp;NEWS=n&amp;CSC=Y&amp;PAGE=toc&amp;D=ovft&amp;AN=00005650-000000000-00000")</f>
        <v>https://ovidsp.ovid.com/ovidweb.cgi?T=JS&amp;NEWS=n&amp;CSC=Y&amp;PAGE=toc&amp;D=ovft&amp;AN=00005650-000000000-00000</v>
      </c>
      <c r="M115" t="s">
        <v>601</v>
      </c>
      <c r="N115" t="s">
        <v>593</v>
      </c>
      <c r="O115" t="s">
        <v>569</v>
      </c>
      <c r="P115">
        <v>1383360</v>
      </c>
      <c r="Q115" t="s">
        <v>18</v>
      </c>
      <c r="R115" t="s">
        <v>440</v>
      </c>
      <c r="S115" t="s">
        <v>397</v>
      </c>
    </row>
    <row r="116" spans="1:19" x14ac:dyDescent="0.25">
      <c r="A116" t="s">
        <v>514</v>
      </c>
      <c r="B116" t="s">
        <v>228</v>
      </c>
      <c r="C116" t="s">
        <v>416</v>
      </c>
      <c r="D116" t="s">
        <v>11</v>
      </c>
      <c r="E116">
        <v>25</v>
      </c>
      <c r="F116">
        <v>1</v>
      </c>
      <c r="G116">
        <v>34</v>
      </c>
      <c r="H116">
        <v>1</v>
      </c>
      <c r="I116" t="s">
        <v>471</v>
      </c>
      <c r="J116" t="s">
        <v>317</v>
      </c>
      <c r="K116" t="s">
        <v>600</v>
      </c>
      <c r="L116" s="1" t="str">
        <f>HYPERLINK("https://ovidsp.ovid.com/ovidweb.cgi?T=JS&amp;NEWS=n&amp;CSC=Y&amp;PAGE=toc&amp;D=ovft&amp;AN=00008390-000000000-00000","https://ovidsp.ovid.com/ovidweb.cgi?T=JS&amp;NEWS=n&amp;CSC=Y&amp;PAGE=toc&amp;D=ovft&amp;AN=00008390-000000000-00000")</f>
        <v>https://ovidsp.ovid.com/ovidweb.cgi?T=JS&amp;NEWS=n&amp;CSC=Y&amp;PAGE=toc&amp;D=ovft&amp;AN=00008390-000000000-00000</v>
      </c>
      <c r="M116" t="s">
        <v>536</v>
      </c>
      <c r="N116" t="s">
        <v>593</v>
      </c>
      <c r="O116" t="s">
        <v>569</v>
      </c>
      <c r="P116">
        <v>1383360</v>
      </c>
      <c r="Q116" t="s">
        <v>18</v>
      </c>
      <c r="R116" t="s">
        <v>440</v>
      </c>
      <c r="S116" t="s">
        <v>397</v>
      </c>
    </row>
    <row r="117" spans="1:19" x14ac:dyDescent="0.25">
      <c r="A117" t="s">
        <v>599</v>
      </c>
      <c r="B117" t="s">
        <v>259</v>
      </c>
      <c r="C117" t="s">
        <v>416</v>
      </c>
      <c r="D117" t="s">
        <v>11</v>
      </c>
      <c r="E117">
        <v>36</v>
      </c>
      <c r="F117">
        <v>1</v>
      </c>
      <c r="G117">
        <v>45</v>
      </c>
      <c r="H117">
        <v>2</v>
      </c>
      <c r="I117" t="s">
        <v>525</v>
      </c>
      <c r="J117" t="s">
        <v>408</v>
      </c>
      <c r="K117" t="s">
        <v>600</v>
      </c>
      <c r="L117" s="1" t="str">
        <f>HYPERLINK("https://ovidsp.ovid.com/ovidweb.cgi?T=JS&amp;NEWS=n&amp;CSC=Y&amp;PAGE=toc&amp;D=ovft&amp;AN=00006231-000000000-00000","https://ovidsp.ovid.com/ovidweb.cgi?T=JS&amp;NEWS=n&amp;CSC=Y&amp;PAGE=toc&amp;D=ovft&amp;AN=00006231-000000000-00000")</f>
        <v>https://ovidsp.ovid.com/ovidweb.cgi?T=JS&amp;NEWS=n&amp;CSC=Y&amp;PAGE=toc&amp;D=ovft&amp;AN=00006231-000000000-00000</v>
      </c>
      <c r="M117" t="s">
        <v>495</v>
      </c>
      <c r="N117" t="s">
        <v>593</v>
      </c>
      <c r="O117" t="s">
        <v>569</v>
      </c>
      <c r="P117">
        <v>1383360</v>
      </c>
      <c r="Q117" t="s">
        <v>18</v>
      </c>
      <c r="R117" t="s">
        <v>440</v>
      </c>
      <c r="S117" t="s">
        <v>397</v>
      </c>
    </row>
    <row r="118" spans="1:19" x14ac:dyDescent="0.25">
      <c r="A118" t="s">
        <v>170</v>
      </c>
      <c r="B118" t="s">
        <v>380</v>
      </c>
      <c r="C118" t="s">
        <v>432</v>
      </c>
      <c r="D118" t="s">
        <v>11</v>
      </c>
      <c r="E118">
        <v>40</v>
      </c>
      <c r="F118">
        <v>1</v>
      </c>
      <c r="G118">
        <v>49</v>
      </c>
      <c r="H118">
        <v>1</v>
      </c>
      <c r="I118" t="s">
        <v>92</v>
      </c>
      <c r="J118" t="s">
        <v>408</v>
      </c>
      <c r="K118" t="s">
        <v>248</v>
      </c>
      <c r="L118" s="1" t="str">
        <f>HYPERLINK("https://ovidsp.ovid.com/ovidweb.cgi?T=JS&amp;NEWS=n&amp;CSC=Y&amp;PAGE=toc&amp;D=ovft&amp;AN=00006223-000000000-00000","https://ovidsp.ovid.com/ovidweb.cgi?T=JS&amp;NEWS=n&amp;CSC=Y&amp;PAGE=toc&amp;D=ovft&amp;AN=00006223-000000000-00000")</f>
        <v>https://ovidsp.ovid.com/ovidweb.cgi?T=JS&amp;NEWS=n&amp;CSC=Y&amp;PAGE=toc&amp;D=ovft&amp;AN=00006223-000000000-00000</v>
      </c>
      <c r="M118" t="s">
        <v>589</v>
      </c>
      <c r="N118" t="s">
        <v>593</v>
      </c>
      <c r="O118" t="s">
        <v>569</v>
      </c>
      <c r="P118">
        <v>1383360</v>
      </c>
      <c r="Q118" t="s">
        <v>18</v>
      </c>
      <c r="R118" t="s">
        <v>440</v>
      </c>
      <c r="S118" t="s">
        <v>397</v>
      </c>
    </row>
    <row r="119" spans="1:19" x14ac:dyDescent="0.25">
      <c r="A119" t="s">
        <v>90</v>
      </c>
      <c r="B119" t="s">
        <v>506</v>
      </c>
      <c r="C119" t="s">
        <v>416</v>
      </c>
      <c r="D119" t="s">
        <v>11</v>
      </c>
      <c r="E119">
        <v>45</v>
      </c>
      <c r="F119">
        <v>1</v>
      </c>
      <c r="G119">
        <v>54</v>
      </c>
      <c r="H119">
        <v>1</v>
      </c>
      <c r="I119" t="s">
        <v>92</v>
      </c>
      <c r="J119" t="s">
        <v>408</v>
      </c>
      <c r="K119" t="s">
        <v>248</v>
      </c>
      <c r="L119" s="1" t="str">
        <f>HYPERLINK("https://ovidsp.ovid.com/ovidweb.cgi?T=JS&amp;NEWS=n&amp;CSC=Y&amp;PAGE=toc&amp;D=ovft&amp;AN=00152193-000000000-00000","https://ovidsp.ovid.com/ovidweb.cgi?T=JS&amp;NEWS=n&amp;CSC=Y&amp;PAGE=toc&amp;D=ovft&amp;AN=00152193-000000000-00000")</f>
        <v>https://ovidsp.ovid.com/ovidweb.cgi?T=JS&amp;NEWS=n&amp;CSC=Y&amp;PAGE=toc&amp;D=ovft&amp;AN=00152193-000000000-00000</v>
      </c>
      <c r="M119" t="s">
        <v>246</v>
      </c>
      <c r="N119" t="s">
        <v>593</v>
      </c>
      <c r="O119" t="s">
        <v>569</v>
      </c>
      <c r="P119">
        <v>1383360</v>
      </c>
      <c r="Q119" t="s">
        <v>18</v>
      </c>
      <c r="R119" t="s">
        <v>440</v>
      </c>
      <c r="S119" t="s">
        <v>397</v>
      </c>
    </row>
    <row r="120" spans="1:19" x14ac:dyDescent="0.25">
      <c r="A120" t="s">
        <v>250</v>
      </c>
      <c r="B120" t="s">
        <v>276</v>
      </c>
      <c r="C120" t="s">
        <v>416</v>
      </c>
      <c r="D120" t="s">
        <v>11</v>
      </c>
      <c r="E120">
        <v>39</v>
      </c>
      <c r="F120">
        <v>1</v>
      </c>
      <c r="G120">
        <v>48</v>
      </c>
      <c r="H120">
        <v>1</v>
      </c>
      <c r="I120" t="s">
        <v>92</v>
      </c>
      <c r="J120" t="s">
        <v>408</v>
      </c>
      <c r="K120" t="s">
        <v>248</v>
      </c>
      <c r="L120" s="1" t="str">
        <f>HYPERLINK("https://ovidsp.ovid.com/ovidweb.cgi?T=JS&amp;NEWS=n&amp;CSC=Y&amp;PAGE=toc&amp;D=ovft&amp;AN=00006216-000000000-00000","https://ovidsp.ovid.com/ovidweb.cgi?T=JS&amp;NEWS=n&amp;CSC=Y&amp;PAGE=toc&amp;D=ovft&amp;AN=00006216-000000000-00000")</f>
        <v>https://ovidsp.ovid.com/ovidweb.cgi?T=JS&amp;NEWS=n&amp;CSC=Y&amp;PAGE=toc&amp;D=ovft&amp;AN=00006216-000000000-00000</v>
      </c>
      <c r="M120" t="s">
        <v>350</v>
      </c>
      <c r="N120" t="s">
        <v>593</v>
      </c>
      <c r="O120" t="s">
        <v>569</v>
      </c>
      <c r="P120">
        <v>1383360</v>
      </c>
      <c r="Q120" t="s">
        <v>18</v>
      </c>
      <c r="R120" t="s">
        <v>440</v>
      </c>
      <c r="S120" t="s">
        <v>397</v>
      </c>
    </row>
    <row r="121" spans="1:19" x14ac:dyDescent="0.25">
      <c r="A121" t="s">
        <v>183</v>
      </c>
      <c r="B121" t="s">
        <v>262</v>
      </c>
      <c r="C121" t="s">
        <v>99</v>
      </c>
      <c r="D121" t="s">
        <v>11</v>
      </c>
      <c r="E121">
        <v>13</v>
      </c>
      <c r="F121">
        <v>1</v>
      </c>
      <c r="G121">
        <v>22</v>
      </c>
      <c r="H121">
        <v>1</v>
      </c>
      <c r="I121" t="s">
        <v>92</v>
      </c>
      <c r="J121" t="s">
        <v>408</v>
      </c>
      <c r="K121" t="s">
        <v>248</v>
      </c>
      <c r="L121" s="1" t="str">
        <f>HYPERLINK("https://ovidsp.ovid.com/ovidweb.cgi?T=JS&amp;NEWS=n&amp;CSC=Y&amp;PAGE=toc&amp;D=ovft&amp;AN=00152258-000000000-00000","https://ovidsp.ovid.com/ovidweb.cgi?T=JS&amp;NEWS=n&amp;CSC=Y&amp;PAGE=toc&amp;D=ovft&amp;AN=00152258-000000000-00000")</f>
        <v>https://ovidsp.ovid.com/ovidweb.cgi?T=JS&amp;NEWS=n&amp;CSC=Y&amp;PAGE=toc&amp;D=ovft&amp;AN=00152258-000000000-00000</v>
      </c>
      <c r="M121" t="s">
        <v>331</v>
      </c>
      <c r="N121" t="s">
        <v>593</v>
      </c>
      <c r="O121" t="s">
        <v>569</v>
      </c>
      <c r="P121">
        <v>1383360</v>
      </c>
      <c r="Q121" t="s">
        <v>18</v>
      </c>
      <c r="R121" t="s">
        <v>440</v>
      </c>
      <c r="S121" t="s">
        <v>397</v>
      </c>
    </row>
    <row r="122" spans="1:19" x14ac:dyDescent="0.25">
      <c r="A122" t="s">
        <v>38</v>
      </c>
      <c r="B122" t="s">
        <v>53</v>
      </c>
      <c r="C122" t="s">
        <v>416</v>
      </c>
      <c r="D122" t="s">
        <v>11</v>
      </c>
      <c r="E122">
        <v>46</v>
      </c>
      <c r="F122">
        <v>1</v>
      </c>
      <c r="G122">
        <v>55</v>
      </c>
      <c r="H122">
        <v>1</v>
      </c>
      <c r="I122" t="s">
        <v>92</v>
      </c>
      <c r="J122" t="s">
        <v>408</v>
      </c>
      <c r="K122" t="s">
        <v>248</v>
      </c>
      <c r="L122" s="1" t="str">
        <f>HYPERLINK("https://ovidsp.ovid.com/ovidweb.cgi?T=JS&amp;NEWS=n&amp;CSC=Y&amp;PAGE=toc&amp;D=ovft&amp;AN=00006247-000000000-00000","https://ovidsp.ovid.com/ovidweb.cgi?T=JS&amp;NEWS=n&amp;CSC=Y&amp;PAGE=toc&amp;D=ovft&amp;AN=00006247-000000000-00000")</f>
        <v>https://ovidsp.ovid.com/ovidweb.cgi?T=JS&amp;NEWS=n&amp;CSC=Y&amp;PAGE=toc&amp;D=ovft&amp;AN=00006247-000000000-00000</v>
      </c>
      <c r="M122" t="s">
        <v>554</v>
      </c>
      <c r="N122" t="s">
        <v>593</v>
      </c>
      <c r="O122" t="s">
        <v>569</v>
      </c>
      <c r="P122">
        <v>1383360</v>
      </c>
      <c r="Q122" t="s">
        <v>18</v>
      </c>
      <c r="R122" t="s">
        <v>440</v>
      </c>
      <c r="S122" t="s">
        <v>397</v>
      </c>
    </row>
    <row r="123" spans="1:19" x14ac:dyDescent="0.25">
      <c r="A123" t="s">
        <v>330</v>
      </c>
      <c r="B123" t="s">
        <v>95</v>
      </c>
      <c r="C123" t="s">
        <v>119</v>
      </c>
      <c r="D123" t="s">
        <v>11</v>
      </c>
      <c r="E123">
        <v>64</v>
      </c>
      <c r="F123">
        <v>1</v>
      </c>
      <c r="G123">
        <v>73</v>
      </c>
      <c r="H123">
        <v>1</v>
      </c>
      <c r="I123" t="s">
        <v>92</v>
      </c>
      <c r="J123" t="s">
        <v>408</v>
      </c>
      <c r="K123" t="s">
        <v>248</v>
      </c>
      <c r="L123" s="1" t="str">
        <f>HYPERLINK("https://ovidsp.ovid.com/ovidweb.cgi?T=JS&amp;NEWS=n&amp;CSC=Y&amp;PAGE=toc&amp;D=ovft&amp;AN=00006199-000000000-00000","https://ovidsp.ovid.com/ovidweb.cgi?T=JS&amp;NEWS=n&amp;CSC=Y&amp;PAGE=toc&amp;D=ovft&amp;AN=00006199-000000000-00000")</f>
        <v>https://ovidsp.ovid.com/ovidweb.cgi?T=JS&amp;NEWS=n&amp;CSC=Y&amp;PAGE=toc&amp;D=ovft&amp;AN=00006199-000000000-00000</v>
      </c>
      <c r="M123" t="s">
        <v>307</v>
      </c>
      <c r="N123" t="s">
        <v>593</v>
      </c>
      <c r="O123" t="s">
        <v>569</v>
      </c>
      <c r="P123">
        <v>1383360</v>
      </c>
      <c r="Q123" t="s">
        <v>18</v>
      </c>
      <c r="R123" t="s">
        <v>440</v>
      </c>
      <c r="S123" t="s">
        <v>397</v>
      </c>
    </row>
    <row r="124" spans="1:19" x14ac:dyDescent="0.25">
      <c r="A124" t="s">
        <v>6</v>
      </c>
      <c r="B124" t="s">
        <v>541</v>
      </c>
      <c r="C124" t="s">
        <v>209</v>
      </c>
      <c r="D124" t="s">
        <v>11</v>
      </c>
      <c r="E124">
        <v>50</v>
      </c>
      <c r="F124">
        <v>1</v>
      </c>
      <c r="G124">
        <v>58</v>
      </c>
      <c r="H124">
        <v>6</v>
      </c>
      <c r="I124" t="s">
        <v>78</v>
      </c>
      <c r="J124" t="s">
        <v>408</v>
      </c>
      <c r="K124" t="s">
        <v>579</v>
      </c>
      <c r="L124" s="1" t="str">
        <f>HYPERLINK("https://ovidsp.ovid.com/ovidweb.cgi?T=JS&amp;NEWS=n&amp;CSC=Y&amp;PAGE=toc&amp;D=ovft&amp;AN=00017285-000000000-00000","https://ovidsp.ovid.com/ovidweb.cgi?T=JS&amp;NEWS=n&amp;CSC=Y&amp;PAGE=toc&amp;D=ovft&amp;AN=00017285-000000000-00000")</f>
        <v>https://ovidsp.ovid.com/ovidweb.cgi?T=JS&amp;NEWS=n&amp;CSC=Y&amp;PAGE=toc&amp;D=ovft&amp;AN=00017285-000000000-00000</v>
      </c>
      <c r="M124" t="s">
        <v>321</v>
      </c>
      <c r="N124" t="s">
        <v>593</v>
      </c>
      <c r="O124" t="s">
        <v>569</v>
      </c>
      <c r="P124">
        <v>1383360</v>
      </c>
      <c r="Q124" t="s">
        <v>18</v>
      </c>
      <c r="R124" t="s">
        <v>440</v>
      </c>
      <c r="S124" t="s">
        <v>397</v>
      </c>
    </row>
    <row r="125" spans="1:19" x14ac:dyDescent="0.25">
      <c r="A125" t="s">
        <v>0</v>
      </c>
      <c r="B125" t="s">
        <v>617</v>
      </c>
      <c r="C125" t="s">
        <v>451</v>
      </c>
      <c r="D125" t="s">
        <v>11</v>
      </c>
      <c r="E125">
        <v>35</v>
      </c>
      <c r="F125">
        <v>1</v>
      </c>
      <c r="G125">
        <v>43</v>
      </c>
      <c r="H125">
        <v>4</v>
      </c>
      <c r="I125" t="s">
        <v>163</v>
      </c>
      <c r="J125" t="s">
        <v>453</v>
      </c>
      <c r="K125" t="s">
        <v>218</v>
      </c>
      <c r="L125" s="1" t="str">
        <f>HYPERLINK("https://ovidsp.ovid.com/ovidweb.cgi?T=JS&amp;NEWS=n&amp;CSC=Y&amp;PAGE=toc&amp;D=ovft&amp;AN=00132582-000000000-00000","https://ovidsp.ovid.com/ovidweb.cgi?T=JS&amp;NEWS=n&amp;CSC=Y&amp;PAGE=toc&amp;D=ovft&amp;AN=00132582-000000000-00000")</f>
        <v>https://ovidsp.ovid.com/ovidweb.cgi?T=JS&amp;NEWS=n&amp;CSC=Y&amp;PAGE=toc&amp;D=ovft&amp;AN=00132582-000000000-00000</v>
      </c>
      <c r="M125" t="s">
        <v>450</v>
      </c>
      <c r="N125" t="s">
        <v>593</v>
      </c>
      <c r="O125" t="s">
        <v>569</v>
      </c>
      <c r="P125">
        <v>1383360</v>
      </c>
      <c r="Q125" t="s">
        <v>18</v>
      </c>
      <c r="R125" t="s">
        <v>440</v>
      </c>
      <c r="S125" t="s">
        <v>397</v>
      </c>
    </row>
    <row r="126" spans="1:19" x14ac:dyDescent="0.25">
      <c r="A126" t="s">
        <v>608</v>
      </c>
      <c r="B126" t="s">
        <v>355</v>
      </c>
      <c r="C126" t="s">
        <v>304</v>
      </c>
      <c r="D126" t="s">
        <v>11</v>
      </c>
      <c r="E126">
        <v>70</v>
      </c>
      <c r="F126">
        <v>1</v>
      </c>
      <c r="G126">
        <v>78</v>
      </c>
      <c r="H126">
        <v>12</v>
      </c>
      <c r="I126" t="s">
        <v>51</v>
      </c>
      <c r="J126" t="s">
        <v>408</v>
      </c>
      <c r="K126" t="s">
        <v>218</v>
      </c>
      <c r="L126" s="1" t="str">
        <f>HYPERLINK("https://ovidsp.ovid.com/ovidweb.cgi?T=JS&amp;NEWS=n&amp;CSC=Y&amp;PAGE=toc&amp;D=ovft&amp;AN=00006254-000000000-00000","https://ovidsp.ovid.com/ovidweb.cgi?T=JS&amp;NEWS=n&amp;CSC=Y&amp;PAGE=toc&amp;D=ovft&amp;AN=00006254-000000000-00000")</f>
        <v>https://ovidsp.ovid.com/ovidweb.cgi?T=JS&amp;NEWS=n&amp;CSC=Y&amp;PAGE=toc&amp;D=ovft&amp;AN=00006254-000000000-00000</v>
      </c>
      <c r="M126" t="s">
        <v>65</v>
      </c>
      <c r="N126" t="s">
        <v>593</v>
      </c>
      <c r="O126" t="s">
        <v>569</v>
      </c>
      <c r="P126">
        <v>1383360</v>
      </c>
      <c r="Q126" t="s">
        <v>18</v>
      </c>
      <c r="R126" t="s">
        <v>440</v>
      </c>
      <c r="S126" t="s">
        <v>397</v>
      </c>
    </row>
    <row r="127" spans="1:19" x14ac:dyDescent="0.25">
      <c r="A127" t="s">
        <v>301</v>
      </c>
      <c r="B127" t="s">
        <v>100</v>
      </c>
      <c r="C127" t="s">
        <v>416</v>
      </c>
      <c r="D127" t="s">
        <v>11</v>
      </c>
      <c r="E127">
        <v>37</v>
      </c>
      <c r="F127">
        <v>1</v>
      </c>
      <c r="G127">
        <v>46</v>
      </c>
      <c r="H127">
        <v>1</v>
      </c>
      <c r="I127" t="s">
        <v>103</v>
      </c>
      <c r="J127" t="s">
        <v>505</v>
      </c>
      <c r="K127" t="s">
        <v>248</v>
      </c>
      <c r="L127" s="1" t="str">
        <f>HYPERLINK("https://ovidsp.ovid.com/ovidweb.cgi?T=JS&amp;NEWS=n&amp;CSC=Y&amp;PAGE=toc&amp;D=ovft&amp;AN=00130989-000000000-00000","https://ovidsp.ovid.com/ovidweb.cgi?T=JS&amp;NEWS=n&amp;CSC=Y&amp;PAGE=toc&amp;D=ovft&amp;AN=00130989-000000000-00000")</f>
        <v>https://ovidsp.ovid.com/ovidweb.cgi?T=JS&amp;NEWS=n&amp;CSC=Y&amp;PAGE=toc&amp;D=ovft&amp;AN=00130989-000000000-00000</v>
      </c>
      <c r="M127" t="s">
        <v>389</v>
      </c>
      <c r="N127" t="s">
        <v>593</v>
      </c>
      <c r="O127" t="s">
        <v>569</v>
      </c>
      <c r="P127">
        <v>1383360</v>
      </c>
      <c r="Q127" t="s">
        <v>18</v>
      </c>
      <c r="R127" t="s">
        <v>440</v>
      </c>
      <c r="S127" t="s">
        <v>397</v>
      </c>
    </row>
    <row r="128" spans="1:19" x14ac:dyDescent="0.25">
      <c r="A128" t="s">
        <v>480</v>
      </c>
      <c r="B128" t="s">
        <v>416</v>
      </c>
      <c r="C128" t="s">
        <v>87</v>
      </c>
      <c r="D128" t="s">
        <v>11</v>
      </c>
      <c r="E128">
        <v>1</v>
      </c>
      <c r="F128">
        <v>1</v>
      </c>
      <c r="G128">
        <v>7</v>
      </c>
      <c r="H128">
        <v>1</v>
      </c>
      <c r="I128" t="s">
        <v>199</v>
      </c>
      <c r="J128" t="s">
        <v>466</v>
      </c>
      <c r="K128" t="s">
        <v>372</v>
      </c>
      <c r="L128" s="1" t="str">
        <f>HYPERLINK("https://ovidsp.ovid.com/ovidweb.cgi?T=JS&amp;NEWS=n&amp;CSC=Y&amp;PAGE=toc&amp;D=ovft&amp;AN=02039743-000000000-00000","https://ovidsp.ovid.com/ovidweb.cgi?T=JS&amp;NEWS=n&amp;CSC=Y&amp;PAGE=toc&amp;D=ovft&amp;AN=02039743-000000000-00000")</f>
        <v>https://ovidsp.ovid.com/ovidweb.cgi?T=JS&amp;NEWS=n&amp;CSC=Y&amp;PAGE=toc&amp;D=ovft&amp;AN=02039743-000000000-00000</v>
      </c>
      <c r="M128" t="s">
        <v>15</v>
      </c>
      <c r="N128" t="s">
        <v>593</v>
      </c>
      <c r="O128" t="s">
        <v>569</v>
      </c>
      <c r="P128">
        <v>1383360</v>
      </c>
      <c r="Q128" t="s">
        <v>18</v>
      </c>
      <c r="R128" t="s">
        <v>440</v>
      </c>
      <c r="S128" t="s">
        <v>397</v>
      </c>
    </row>
    <row r="129" spans="1:19" x14ac:dyDescent="0.25">
      <c r="A129" t="s">
        <v>557</v>
      </c>
      <c r="B129" t="s">
        <v>442</v>
      </c>
      <c r="C129" t="s">
        <v>191</v>
      </c>
      <c r="D129" t="s">
        <v>11</v>
      </c>
      <c r="E129">
        <v>44</v>
      </c>
      <c r="F129">
        <v>1</v>
      </c>
      <c r="G129">
        <v>52</v>
      </c>
      <c r="H129">
        <v>6</v>
      </c>
      <c r="I129" t="s">
        <v>559</v>
      </c>
      <c r="J129" t="s">
        <v>408</v>
      </c>
      <c r="K129" t="s">
        <v>602</v>
      </c>
      <c r="L129" s="1" t="str">
        <f>HYPERLINK("https://ovidsp.ovid.com/ovidweb.cgi?T=JS&amp;NEWS=n&amp;CSC=Y&amp;PAGE=toc&amp;D=ovft&amp;AN=00006676-000000000-00000","https://ovidsp.ovid.com/ovidweb.cgi?T=JS&amp;NEWS=n&amp;CSC=Y&amp;PAGE=toc&amp;D=ovft&amp;AN=00006676-000000000-00000")</f>
        <v>https://ovidsp.ovid.com/ovidweb.cgi?T=JS&amp;NEWS=n&amp;CSC=Y&amp;PAGE=toc&amp;D=ovft&amp;AN=00006676-000000000-00000</v>
      </c>
      <c r="M129" t="s">
        <v>527</v>
      </c>
      <c r="N129" t="s">
        <v>593</v>
      </c>
      <c r="O129" t="s">
        <v>569</v>
      </c>
      <c r="P129">
        <v>1383360</v>
      </c>
      <c r="Q129" t="s">
        <v>18</v>
      </c>
      <c r="R129" t="s">
        <v>440</v>
      </c>
      <c r="S129" t="s">
        <v>397</v>
      </c>
    </row>
    <row r="130" spans="1:19" x14ac:dyDescent="0.25">
      <c r="A130" t="s">
        <v>125</v>
      </c>
      <c r="B130" t="s">
        <v>173</v>
      </c>
      <c r="C130" t="s">
        <v>513</v>
      </c>
      <c r="D130" t="s">
        <v>11</v>
      </c>
      <c r="E130">
        <v>20</v>
      </c>
      <c r="F130">
        <v>1</v>
      </c>
      <c r="G130">
        <v>20</v>
      </c>
      <c r="H130">
        <v>6</v>
      </c>
      <c r="I130" t="s">
        <v>25</v>
      </c>
      <c r="J130" t="s">
        <v>408</v>
      </c>
      <c r="K130" t="s">
        <v>257</v>
      </c>
      <c r="L130" s="1" t="str">
        <f>HYPERLINK("https://ovidsp.ovid.com/ovidweb.cgi?T=JS&amp;NEWS=n&amp;CSC=Y&amp;PAGE=toc&amp;D=ovft&amp;AN=00132583-000000000-00000","https://ovidsp.ovid.com/ovidweb.cgi?T=JS&amp;NEWS=n&amp;CSC=Y&amp;PAGE=toc&amp;D=ovft&amp;AN=00132583-000000000-00000")</f>
        <v>https://ovidsp.ovid.com/ovidweb.cgi?T=JS&amp;NEWS=n&amp;CSC=Y&amp;PAGE=toc&amp;D=ovft&amp;AN=00132583-000000000-00000</v>
      </c>
      <c r="M130" t="s">
        <v>416</v>
      </c>
      <c r="N130" t="s">
        <v>593</v>
      </c>
      <c r="O130" t="s">
        <v>569</v>
      </c>
      <c r="P130">
        <v>1383360</v>
      </c>
      <c r="Q130" t="s">
        <v>18</v>
      </c>
      <c r="R130" t="s">
        <v>440</v>
      </c>
      <c r="S130" t="s">
        <v>397</v>
      </c>
    </row>
    <row r="131" spans="1:19" x14ac:dyDescent="0.25">
      <c r="A131" t="s">
        <v>403</v>
      </c>
      <c r="B131" t="s">
        <v>493</v>
      </c>
      <c r="C131" t="s">
        <v>464</v>
      </c>
      <c r="D131" t="s">
        <v>11</v>
      </c>
      <c r="E131">
        <v>31</v>
      </c>
      <c r="F131">
        <v>1</v>
      </c>
      <c r="G131">
        <v>40</v>
      </c>
      <c r="H131">
        <v>1</v>
      </c>
      <c r="I131" t="s">
        <v>92</v>
      </c>
      <c r="J131" t="s">
        <v>408</v>
      </c>
      <c r="K131" t="s">
        <v>248</v>
      </c>
      <c r="L131" s="1" t="str">
        <f>HYPERLINK("https://ovidsp.ovid.com/ovidweb.cgi?T=JS&amp;NEWS=n&amp;CSC=Y&amp;PAGE=toc&amp;D=ovft&amp;AN=00006565-000000000-00000","https://ovidsp.ovid.com/ovidweb.cgi?T=JS&amp;NEWS=n&amp;CSC=Y&amp;PAGE=toc&amp;D=ovft&amp;AN=00006565-000000000-00000")</f>
        <v>https://ovidsp.ovid.com/ovidweb.cgi?T=JS&amp;NEWS=n&amp;CSC=Y&amp;PAGE=toc&amp;D=ovft&amp;AN=00006565-000000000-00000</v>
      </c>
      <c r="M131" t="s">
        <v>154</v>
      </c>
      <c r="N131" t="s">
        <v>593</v>
      </c>
      <c r="O131" t="s">
        <v>569</v>
      </c>
      <c r="P131">
        <v>1383360</v>
      </c>
      <c r="Q131" t="s">
        <v>18</v>
      </c>
      <c r="R131" t="s">
        <v>440</v>
      </c>
      <c r="S131" t="s">
        <v>397</v>
      </c>
    </row>
    <row r="132" spans="1:19" x14ac:dyDescent="0.25">
      <c r="A132" t="s">
        <v>336</v>
      </c>
      <c r="B132" t="s">
        <v>625</v>
      </c>
      <c r="C132" t="s">
        <v>416</v>
      </c>
      <c r="D132" t="s">
        <v>11</v>
      </c>
      <c r="E132">
        <v>34</v>
      </c>
      <c r="F132">
        <v>1</v>
      </c>
      <c r="G132">
        <v>43</v>
      </c>
      <c r="H132">
        <v>1</v>
      </c>
      <c r="I132" t="s">
        <v>92</v>
      </c>
      <c r="J132" t="s">
        <v>408</v>
      </c>
      <c r="K132" t="s">
        <v>248</v>
      </c>
      <c r="L132" s="1" t="str">
        <f>HYPERLINK("https://ovidsp.ovid.com/ovidweb.cgi?T=JS&amp;NEWS=n&amp;CSC=Y&amp;PAGE=toc&amp;D=ovft&amp;AN=00006454-000000000-00000","https://ovidsp.ovid.com/ovidweb.cgi?T=JS&amp;NEWS=n&amp;CSC=Y&amp;PAGE=toc&amp;D=ovft&amp;AN=00006454-000000000-00000")</f>
        <v>https://ovidsp.ovid.com/ovidweb.cgi?T=JS&amp;NEWS=n&amp;CSC=Y&amp;PAGE=toc&amp;D=ovft&amp;AN=00006454-000000000-00000</v>
      </c>
      <c r="M132" t="s">
        <v>84</v>
      </c>
      <c r="N132" t="s">
        <v>593</v>
      </c>
      <c r="O132" t="s">
        <v>569</v>
      </c>
      <c r="P132">
        <v>1383360</v>
      </c>
      <c r="Q132" t="s">
        <v>18</v>
      </c>
      <c r="R132" t="s">
        <v>440</v>
      </c>
      <c r="S132" t="s">
        <v>397</v>
      </c>
    </row>
    <row r="133" spans="1:19" x14ac:dyDescent="0.25">
      <c r="A133" t="s">
        <v>607</v>
      </c>
      <c r="B133" t="s">
        <v>252</v>
      </c>
      <c r="C133" t="s">
        <v>416</v>
      </c>
      <c r="D133" t="s">
        <v>11</v>
      </c>
      <c r="E133">
        <v>25</v>
      </c>
      <c r="F133">
        <v>2</v>
      </c>
      <c r="G133">
        <v>34</v>
      </c>
      <c r="H133">
        <v>2</v>
      </c>
      <c r="I133" t="s">
        <v>471</v>
      </c>
      <c r="J133" t="s">
        <v>317</v>
      </c>
      <c r="K133" t="s">
        <v>600</v>
      </c>
      <c r="L133" s="1" t="str">
        <f>HYPERLINK("https://ovidsp.ovid.com/ovidweb.cgi?T=JS&amp;NEWS=n&amp;CSC=Y&amp;PAGE=toc&amp;D=ovft&amp;AN=01213011-000000000-00000","https://ovidsp.ovid.com/ovidweb.cgi?T=JS&amp;NEWS=n&amp;CSC=Y&amp;PAGE=toc&amp;D=ovft&amp;AN=01213011-000000000-00000")</f>
        <v>https://ovidsp.ovid.com/ovidweb.cgi?T=JS&amp;NEWS=n&amp;CSC=Y&amp;PAGE=toc&amp;D=ovft&amp;AN=01213011-000000000-00000</v>
      </c>
      <c r="M133" t="s">
        <v>385</v>
      </c>
      <c r="N133" t="s">
        <v>593</v>
      </c>
      <c r="O133" t="s">
        <v>569</v>
      </c>
      <c r="P133">
        <v>1383360</v>
      </c>
      <c r="Q133" t="s">
        <v>18</v>
      </c>
      <c r="R133" t="s">
        <v>440</v>
      </c>
      <c r="S133" t="s">
        <v>397</v>
      </c>
    </row>
    <row r="134" spans="1:19" x14ac:dyDescent="0.25">
      <c r="A134" t="s">
        <v>82</v>
      </c>
      <c r="B134" t="s">
        <v>77</v>
      </c>
      <c r="C134" t="s">
        <v>14</v>
      </c>
      <c r="D134" t="s">
        <v>11</v>
      </c>
      <c r="E134">
        <v>35</v>
      </c>
      <c r="F134">
        <v>1</v>
      </c>
      <c r="G134">
        <v>35</v>
      </c>
      <c r="H134">
        <v>24</v>
      </c>
      <c r="I134" t="s">
        <v>499</v>
      </c>
      <c r="J134" t="s">
        <v>220</v>
      </c>
      <c r="K134" t="s">
        <v>50</v>
      </c>
      <c r="L134" s="1" t="str">
        <f>HYPERLINK("https://ovidsp.ovid.com/ovidweb.cgi?T=JS&amp;NEWS=n&amp;CSC=Y&amp;PAGE=toc&amp;D=ovft&amp;AN=00256406-000000000-00000","https://ovidsp.ovid.com/ovidweb.cgi?T=JS&amp;NEWS=n&amp;CSC=Y&amp;PAGE=toc&amp;D=ovft&amp;AN=00256406-000000000-00000")</f>
        <v>https://ovidsp.ovid.com/ovidweb.cgi?T=JS&amp;NEWS=n&amp;CSC=Y&amp;PAGE=toc&amp;D=ovft&amp;AN=00256406-000000000-00000</v>
      </c>
      <c r="M134" t="s">
        <v>157</v>
      </c>
      <c r="N134" t="s">
        <v>593</v>
      </c>
      <c r="O134" t="s">
        <v>569</v>
      </c>
      <c r="P134">
        <v>1383360</v>
      </c>
      <c r="Q134" t="s">
        <v>18</v>
      </c>
      <c r="R134" t="s">
        <v>440</v>
      </c>
      <c r="S134" t="s">
        <v>397</v>
      </c>
    </row>
    <row r="135" spans="1:19" x14ac:dyDescent="0.25">
      <c r="A135" t="s">
        <v>320</v>
      </c>
      <c r="B135" t="s">
        <v>198</v>
      </c>
      <c r="C135" t="s">
        <v>416</v>
      </c>
      <c r="D135" t="s">
        <v>11</v>
      </c>
      <c r="E135">
        <v>20</v>
      </c>
      <c r="F135">
        <v>1</v>
      </c>
      <c r="G135">
        <v>29</v>
      </c>
      <c r="H135">
        <v>1</v>
      </c>
      <c r="I135" t="s">
        <v>92</v>
      </c>
      <c r="J135" t="s">
        <v>408</v>
      </c>
      <c r="K135" t="s">
        <v>248</v>
      </c>
      <c r="L135" s="1" t="str">
        <f>HYPERLINK("https://ovidsp.ovid.com/ovidweb.cgi?T=JS&amp;NEWS=n&amp;CSC=Y&amp;PAGE=toc&amp;D=ovft&amp;AN=01269241-000000000-00000","https://ovidsp.ovid.com/ovidweb.cgi?T=JS&amp;NEWS=n&amp;CSC=Y&amp;PAGE=toc&amp;D=ovft&amp;AN=01269241-000000000-00000")</f>
        <v>https://ovidsp.ovid.com/ovidweb.cgi?T=JS&amp;NEWS=n&amp;CSC=Y&amp;PAGE=toc&amp;D=ovft&amp;AN=01269241-000000000-00000</v>
      </c>
      <c r="M135" t="s">
        <v>315</v>
      </c>
      <c r="N135" t="s">
        <v>593</v>
      </c>
      <c r="O135" t="s">
        <v>569</v>
      </c>
      <c r="P135">
        <v>1383360</v>
      </c>
      <c r="Q135" t="s">
        <v>18</v>
      </c>
      <c r="R135" t="s">
        <v>440</v>
      </c>
      <c r="S135" t="s">
        <v>397</v>
      </c>
    </row>
    <row r="136" spans="1:19" x14ac:dyDescent="0.25">
      <c r="A136" t="s">
        <v>101</v>
      </c>
      <c r="B136" t="s">
        <v>115</v>
      </c>
      <c r="C136" t="s">
        <v>416</v>
      </c>
      <c r="D136" t="s">
        <v>11</v>
      </c>
      <c r="E136">
        <v>25</v>
      </c>
      <c r="F136">
        <v>1</v>
      </c>
      <c r="G136">
        <v>34</v>
      </c>
      <c r="H136">
        <v>1</v>
      </c>
      <c r="I136" t="s">
        <v>471</v>
      </c>
      <c r="J136" t="s">
        <v>317</v>
      </c>
      <c r="K136" t="s">
        <v>600</v>
      </c>
      <c r="L136" s="1" t="str">
        <f>HYPERLINK("https://ovidsp.ovid.com/ovidweb.cgi?T=JS&amp;NEWS=n&amp;CSC=Y&amp;PAGE=toc&amp;D=ovft&amp;AN=00041444-000000000-00000","https://ovidsp.ovid.com/ovidweb.cgi?T=JS&amp;NEWS=n&amp;CSC=Y&amp;PAGE=toc&amp;D=ovft&amp;AN=00041444-000000000-00000")</f>
        <v>https://ovidsp.ovid.com/ovidweb.cgi?T=JS&amp;NEWS=n&amp;CSC=Y&amp;PAGE=toc&amp;D=ovft&amp;AN=00041444-000000000-00000</v>
      </c>
      <c r="M136" t="s">
        <v>428</v>
      </c>
      <c r="N136" t="s">
        <v>593</v>
      </c>
      <c r="O136" t="s">
        <v>569</v>
      </c>
      <c r="P136">
        <v>1383360</v>
      </c>
      <c r="Q136" t="s">
        <v>18</v>
      </c>
      <c r="R136" t="s">
        <v>440</v>
      </c>
      <c r="S136" t="s">
        <v>397</v>
      </c>
    </row>
    <row r="137" spans="1:19" x14ac:dyDescent="0.25">
      <c r="A137" t="s">
        <v>395</v>
      </c>
      <c r="B137" t="s">
        <v>532</v>
      </c>
      <c r="C137" t="s">
        <v>416</v>
      </c>
      <c r="D137" t="s">
        <v>11</v>
      </c>
      <c r="E137">
        <v>24</v>
      </c>
      <c r="F137">
        <v>1</v>
      </c>
      <c r="G137">
        <v>33</v>
      </c>
      <c r="H137">
        <v>1</v>
      </c>
      <c r="I137" t="s">
        <v>92</v>
      </c>
      <c r="J137" t="s">
        <v>408</v>
      </c>
      <c r="K137" t="s">
        <v>248</v>
      </c>
      <c r="L137" s="1" t="str">
        <f>HYPERLINK("https://ovidsp.ovid.com/ovidweb.cgi?T=JS&amp;NEWS=n&amp;CSC=Y&amp;PAGE=toc&amp;D=ovft&amp;AN=00019514-000000000-00000","https://ovidsp.ovid.com/ovidweb.cgi?T=JS&amp;NEWS=n&amp;CSC=Y&amp;PAGE=toc&amp;D=ovft&amp;AN=00019514-000000000-00000")</f>
        <v>https://ovidsp.ovid.com/ovidweb.cgi?T=JS&amp;NEWS=n&amp;CSC=Y&amp;PAGE=toc&amp;D=ovft&amp;AN=00019514-000000000-00000</v>
      </c>
      <c r="M137" t="s">
        <v>213</v>
      </c>
      <c r="N137" t="s">
        <v>593</v>
      </c>
      <c r="O137" t="s">
        <v>569</v>
      </c>
      <c r="P137">
        <v>1383360</v>
      </c>
      <c r="Q137" t="s">
        <v>18</v>
      </c>
      <c r="R137" t="s">
        <v>440</v>
      </c>
      <c r="S137" t="s">
        <v>397</v>
      </c>
    </row>
    <row r="138" spans="1:19" x14ac:dyDescent="0.25">
      <c r="A138" t="s">
        <v>437</v>
      </c>
      <c r="B138" t="s">
        <v>596</v>
      </c>
      <c r="C138" t="s">
        <v>325</v>
      </c>
      <c r="D138" t="s">
        <v>11</v>
      </c>
      <c r="E138">
        <v>33</v>
      </c>
      <c r="F138">
        <v>2</v>
      </c>
      <c r="G138">
        <v>35</v>
      </c>
      <c r="H138">
        <v>1</v>
      </c>
      <c r="I138" t="s">
        <v>384</v>
      </c>
      <c r="J138" t="s">
        <v>367</v>
      </c>
      <c r="K138" t="s">
        <v>248</v>
      </c>
      <c r="L138" s="1" t="str">
        <f>HYPERLINK("https://ovidsp.ovid.com/ovidweb.cgi?T=JS&amp;NEWS=n&amp;CSC=Y&amp;PAGE=toc&amp;D=ovft&amp;AN=02272794-000000000-00000","https://ovidsp.ovid.com/ovidweb.cgi?T=JS&amp;NEWS=n&amp;CSC=Y&amp;PAGE=toc&amp;D=ovft&amp;AN=02272794-000000000-00000")</f>
        <v>https://ovidsp.ovid.com/ovidweb.cgi?T=JS&amp;NEWS=n&amp;CSC=Y&amp;PAGE=toc&amp;D=ovft&amp;AN=02272794-000000000-00000</v>
      </c>
      <c r="M138" t="s">
        <v>268</v>
      </c>
      <c r="N138" t="s">
        <v>593</v>
      </c>
      <c r="O138" t="s">
        <v>569</v>
      </c>
      <c r="P138">
        <v>1383360</v>
      </c>
      <c r="Q138" t="s">
        <v>18</v>
      </c>
      <c r="R138" t="s">
        <v>440</v>
      </c>
      <c r="S138" t="s">
        <v>397</v>
      </c>
    </row>
    <row r="139" spans="1:19" x14ac:dyDescent="0.25">
      <c r="A139" t="s">
        <v>520</v>
      </c>
      <c r="B139" t="s">
        <v>242</v>
      </c>
      <c r="C139" t="s">
        <v>89</v>
      </c>
      <c r="D139" t="s">
        <v>11</v>
      </c>
      <c r="E139">
        <v>26</v>
      </c>
      <c r="F139">
        <v>1</v>
      </c>
      <c r="G139">
        <v>33</v>
      </c>
      <c r="H139">
        <v>2</v>
      </c>
      <c r="I139" t="s">
        <v>472</v>
      </c>
      <c r="J139" t="s">
        <v>408</v>
      </c>
      <c r="K139" t="s">
        <v>367</v>
      </c>
      <c r="L139" s="1" t="str">
        <f>HYPERLINK("https://ovidsp.ovid.com/ovidweb.cgi?T=JS&amp;NEWS=n&amp;CSC=Y&amp;PAGE=toc&amp;D=ovft&amp;AN=00013542-000000000-00000","https://ovidsp.ovid.com/ovidweb.cgi?T=JS&amp;NEWS=n&amp;CSC=Y&amp;PAGE=toc&amp;D=ovft&amp;AN=00013542-000000000-00000")</f>
        <v>https://ovidsp.ovid.com/ovidweb.cgi?T=JS&amp;NEWS=n&amp;CSC=Y&amp;PAGE=toc&amp;D=ovft&amp;AN=00013542-000000000-00000</v>
      </c>
      <c r="M139" t="s">
        <v>404</v>
      </c>
      <c r="N139" t="s">
        <v>593</v>
      </c>
      <c r="O139" t="s">
        <v>569</v>
      </c>
      <c r="P139">
        <v>1383360</v>
      </c>
      <c r="Q139" t="s">
        <v>18</v>
      </c>
      <c r="R139" t="s">
        <v>440</v>
      </c>
      <c r="S139" t="s">
        <v>397</v>
      </c>
    </row>
    <row r="140" spans="1:19" x14ac:dyDescent="0.25">
      <c r="A140" t="s">
        <v>399</v>
      </c>
      <c r="B140" t="s">
        <v>368</v>
      </c>
      <c r="C140" t="s">
        <v>416</v>
      </c>
      <c r="D140" t="s">
        <v>11</v>
      </c>
      <c r="E140">
        <v>23</v>
      </c>
      <c r="F140">
        <v>1</v>
      </c>
      <c r="G140">
        <v>31</v>
      </c>
      <c r="H140">
        <v>4</v>
      </c>
      <c r="I140" t="s">
        <v>163</v>
      </c>
      <c r="J140" t="s">
        <v>453</v>
      </c>
      <c r="K140" t="s">
        <v>218</v>
      </c>
      <c r="L140" s="1" t="str">
        <f>HYPERLINK("https://ovidsp.ovid.com/ovidweb.cgi?T=JS&amp;NEWS=n&amp;CSC=Y&amp;PAGE=toc&amp;D=ovft&amp;AN=00132585-000000000-00000","https://ovidsp.ovid.com/ovidweb.cgi?T=JS&amp;NEWS=n&amp;CSC=Y&amp;PAGE=toc&amp;D=ovft&amp;AN=00132585-000000000-00000")</f>
        <v>https://ovidsp.ovid.com/ovidweb.cgi?T=JS&amp;NEWS=n&amp;CSC=Y&amp;PAGE=toc&amp;D=ovft&amp;AN=00132585-000000000-00000</v>
      </c>
      <c r="M140" t="s">
        <v>219</v>
      </c>
      <c r="N140" t="s">
        <v>593</v>
      </c>
      <c r="O140" t="s">
        <v>569</v>
      </c>
      <c r="P140">
        <v>1383360</v>
      </c>
      <c r="Q140" t="s">
        <v>18</v>
      </c>
      <c r="R140" t="s">
        <v>440</v>
      </c>
      <c r="S140" t="s">
        <v>397</v>
      </c>
    </row>
    <row r="141" spans="1:19" x14ac:dyDescent="0.25">
      <c r="A141" t="s">
        <v>230</v>
      </c>
      <c r="B141" t="s">
        <v>416</v>
      </c>
      <c r="C141" t="s">
        <v>377</v>
      </c>
      <c r="D141" t="s">
        <v>11</v>
      </c>
      <c r="E141">
        <v>25</v>
      </c>
      <c r="F141">
        <v>1</v>
      </c>
      <c r="G141">
        <v>33</v>
      </c>
      <c r="H141">
        <v>6</v>
      </c>
      <c r="I141" t="s">
        <v>418</v>
      </c>
      <c r="J141" t="s">
        <v>317</v>
      </c>
      <c r="K141" t="s">
        <v>218</v>
      </c>
      <c r="L141" s="1" t="str">
        <f>HYPERLINK("https://ovidsp.ovid.com/ovidweb.cgi?T=JS&amp;NEWS=n&amp;CSC=Y&amp;PAGE=toc&amp;D=ovft&amp;AN=00129689-000000000-00000","https://ovidsp.ovid.com/ovidweb.cgi?T=JS&amp;NEWS=n&amp;CSC=Y&amp;PAGE=toc&amp;D=ovft&amp;AN=00129689-000000000-00000")</f>
        <v>https://ovidsp.ovid.com/ovidweb.cgi?T=JS&amp;NEWS=n&amp;CSC=Y&amp;PAGE=toc&amp;D=ovft&amp;AN=00129689-000000000-00000</v>
      </c>
      <c r="M141" t="s">
        <v>267</v>
      </c>
      <c r="N141" t="s">
        <v>593</v>
      </c>
      <c r="O141" t="s">
        <v>569</v>
      </c>
      <c r="P141">
        <v>1383360</v>
      </c>
      <c r="Q141" t="s">
        <v>18</v>
      </c>
      <c r="R141" t="s">
        <v>440</v>
      </c>
      <c r="S141" t="s">
        <v>397</v>
      </c>
    </row>
    <row r="142" spans="1:19" x14ac:dyDescent="0.25">
      <c r="A142" t="s">
        <v>3</v>
      </c>
      <c r="B142" t="s">
        <v>416</v>
      </c>
      <c r="C142" t="s">
        <v>31</v>
      </c>
      <c r="D142" t="s">
        <v>11</v>
      </c>
      <c r="E142">
        <v>14</v>
      </c>
      <c r="F142">
        <v>1</v>
      </c>
      <c r="G142">
        <v>22</v>
      </c>
      <c r="H142">
        <v>4</v>
      </c>
      <c r="I142" t="s">
        <v>163</v>
      </c>
      <c r="J142" t="s">
        <v>453</v>
      </c>
      <c r="K142" t="s">
        <v>218</v>
      </c>
      <c r="L142" s="1" t="str">
        <f>HYPERLINK("https://ovidsp.ovid.com/ovidweb.cgi?T=JS&amp;NEWS=n&amp;CSC=Y&amp;PAGE=toc&amp;D=ovft&amp;AN=00132587-000000000-00000","https://ovidsp.ovid.com/ovidweb.cgi?T=JS&amp;NEWS=n&amp;CSC=Y&amp;PAGE=toc&amp;D=ovft&amp;AN=00132587-000000000-00000")</f>
        <v>https://ovidsp.ovid.com/ovidweb.cgi?T=JS&amp;NEWS=n&amp;CSC=Y&amp;PAGE=toc&amp;D=ovft&amp;AN=00132587-000000000-00000</v>
      </c>
      <c r="M142" t="s">
        <v>445</v>
      </c>
      <c r="N142" t="s">
        <v>593</v>
      </c>
      <c r="O142" t="s">
        <v>569</v>
      </c>
      <c r="P142">
        <v>1383360</v>
      </c>
      <c r="Q142" t="s">
        <v>18</v>
      </c>
      <c r="R142" t="s">
        <v>440</v>
      </c>
      <c r="S142" t="s">
        <v>397</v>
      </c>
    </row>
    <row r="143" spans="1:19" x14ac:dyDescent="0.25">
      <c r="A143" t="s">
        <v>153</v>
      </c>
      <c r="B143" t="s">
        <v>416</v>
      </c>
      <c r="C143" t="s">
        <v>54</v>
      </c>
      <c r="D143" t="s">
        <v>11</v>
      </c>
      <c r="E143">
        <v>19</v>
      </c>
      <c r="F143">
        <v>1</v>
      </c>
      <c r="G143">
        <v>27</v>
      </c>
      <c r="H143">
        <v>4</v>
      </c>
      <c r="I143" t="s">
        <v>163</v>
      </c>
      <c r="J143" t="s">
        <v>453</v>
      </c>
      <c r="K143" t="s">
        <v>218</v>
      </c>
      <c r="L143" s="1" t="str">
        <f>HYPERLINK("https://ovidsp.ovid.com/ovidweb.cgi?T=JS&amp;NEWS=n&amp;CSC=Y&amp;PAGE=toc&amp;D=ovft&amp;AN=00130911-000000000-00000","https://ovidsp.ovid.com/ovidweb.cgi?T=JS&amp;NEWS=n&amp;CSC=Y&amp;PAGE=toc&amp;D=ovft&amp;AN=00130911-000000000-00000")</f>
        <v>https://ovidsp.ovid.com/ovidweb.cgi?T=JS&amp;NEWS=n&amp;CSC=Y&amp;PAGE=toc&amp;D=ovft&amp;AN=00130911-000000000-00000</v>
      </c>
      <c r="M143" t="s">
        <v>201</v>
      </c>
      <c r="N143" t="s">
        <v>593</v>
      </c>
      <c r="O143" t="s">
        <v>569</v>
      </c>
      <c r="P143">
        <v>1383360</v>
      </c>
      <c r="Q143" t="s">
        <v>18</v>
      </c>
      <c r="R143" t="s">
        <v>440</v>
      </c>
      <c r="S143" t="s">
        <v>397</v>
      </c>
    </row>
    <row r="144" spans="1:19" x14ac:dyDescent="0.25">
      <c r="A144" t="s">
        <v>292</v>
      </c>
      <c r="B144" t="s">
        <v>416</v>
      </c>
      <c r="C144" t="s">
        <v>143</v>
      </c>
      <c r="D144" t="s">
        <v>11</v>
      </c>
      <c r="E144">
        <v>30</v>
      </c>
      <c r="F144">
        <v>1</v>
      </c>
      <c r="G144">
        <v>38</v>
      </c>
      <c r="H144">
        <v>4</v>
      </c>
      <c r="I144" t="s">
        <v>163</v>
      </c>
      <c r="J144" t="s">
        <v>453</v>
      </c>
      <c r="K144" t="s">
        <v>218</v>
      </c>
      <c r="L144" s="1" t="str">
        <f>HYPERLINK("https://ovidsp.ovid.com/ovidweb.cgi?T=JS&amp;NEWS=n&amp;CSC=Y&amp;PAGE=toc&amp;D=ovft&amp;AN=00013611-000000000-00000","https://ovidsp.ovid.com/ovidweb.cgi?T=JS&amp;NEWS=n&amp;CSC=Y&amp;PAGE=toc&amp;D=ovft&amp;AN=00013611-000000000-00000")</f>
        <v>https://ovidsp.ovid.com/ovidweb.cgi?T=JS&amp;NEWS=n&amp;CSC=Y&amp;PAGE=toc&amp;D=ovft&amp;AN=00013611-000000000-00000</v>
      </c>
      <c r="M144" t="s">
        <v>501</v>
      </c>
      <c r="N144" t="s">
        <v>593</v>
      </c>
      <c r="O144" t="s">
        <v>569</v>
      </c>
      <c r="P144">
        <v>1383360</v>
      </c>
      <c r="Q144" t="s">
        <v>18</v>
      </c>
      <c r="R144" t="s">
        <v>440</v>
      </c>
      <c r="S144" t="s">
        <v>397</v>
      </c>
    </row>
    <row r="145" spans="1:19" x14ac:dyDescent="0.25">
      <c r="A145" t="s">
        <v>241</v>
      </c>
      <c r="B145" t="s">
        <v>88</v>
      </c>
      <c r="C145" t="s">
        <v>416</v>
      </c>
      <c r="D145" t="s">
        <v>11</v>
      </c>
      <c r="E145">
        <v>37</v>
      </c>
      <c r="F145">
        <v>1</v>
      </c>
      <c r="G145">
        <v>46</v>
      </c>
      <c r="H145">
        <v>1</v>
      </c>
      <c r="I145" t="s">
        <v>92</v>
      </c>
      <c r="J145" t="s">
        <v>408</v>
      </c>
      <c r="K145" t="s">
        <v>248</v>
      </c>
      <c r="L145" s="1" t="str">
        <f>HYPERLINK("https://ovidsp.ovid.com/ovidweb.cgi?T=JS&amp;NEWS=n&amp;CSC=Y&amp;PAGE=toc&amp;D=ovft&amp;AN=00000372-000000000-00000","https://ovidsp.ovid.com/ovidweb.cgi?T=JS&amp;NEWS=n&amp;CSC=Y&amp;PAGE=toc&amp;D=ovft&amp;AN=00000372-000000000-00000")</f>
        <v>https://ovidsp.ovid.com/ovidweb.cgi?T=JS&amp;NEWS=n&amp;CSC=Y&amp;PAGE=toc&amp;D=ovft&amp;AN=00000372-000000000-00000</v>
      </c>
      <c r="M145" t="s">
        <v>134</v>
      </c>
      <c r="N145" t="s">
        <v>593</v>
      </c>
      <c r="O145" t="s">
        <v>569</v>
      </c>
      <c r="P145">
        <v>1383360</v>
      </c>
      <c r="Q145" t="s">
        <v>18</v>
      </c>
      <c r="R145" t="s">
        <v>440</v>
      </c>
      <c r="S145" t="s">
        <v>397</v>
      </c>
    </row>
    <row r="146" spans="1:19" x14ac:dyDescent="0.25">
      <c r="A146" t="s">
        <v>398</v>
      </c>
      <c r="B146" t="s">
        <v>278</v>
      </c>
      <c r="C146" t="s">
        <v>473</v>
      </c>
      <c r="D146" t="s">
        <v>11</v>
      </c>
      <c r="E146">
        <v>30</v>
      </c>
      <c r="F146">
        <v>1</v>
      </c>
      <c r="G146">
        <v>38</v>
      </c>
      <c r="H146">
        <v>12</v>
      </c>
      <c r="I146" t="s">
        <v>51</v>
      </c>
      <c r="J146" t="s">
        <v>408</v>
      </c>
      <c r="K146" t="s">
        <v>218</v>
      </c>
      <c r="L146" s="1" t="str">
        <f>HYPERLINK("https://ovidsp.ovid.com/ovidweb.cgi?T=JS&amp;NEWS=n&amp;CSC=Y&amp;PAGE=toc&amp;D=ovft&amp;AN=00130561-000000000-00000","https://ovidsp.ovid.com/ovidweb.cgi?T=JS&amp;NEWS=n&amp;CSC=Y&amp;PAGE=toc&amp;D=ovft&amp;AN=00130561-000000000-00000")</f>
        <v>https://ovidsp.ovid.com/ovidweb.cgi?T=JS&amp;NEWS=n&amp;CSC=Y&amp;PAGE=toc&amp;D=ovft&amp;AN=00130561-000000000-00000</v>
      </c>
      <c r="M146" t="s">
        <v>76</v>
      </c>
      <c r="N146" t="s">
        <v>593</v>
      </c>
      <c r="O146" t="s">
        <v>569</v>
      </c>
      <c r="P146">
        <v>1383360</v>
      </c>
      <c r="Q146" t="s">
        <v>18</v>
      </c>
      <c r="R146" t="s">
        <v>440</v>
      </c>
      <c r="S146" t="s">
        <v>397</v>
      </c>
    </row>
    <row r="147" spans="1:19" x14ac:dyDescent="0.25">
      <c r="A147" t="s">
        <v>290</v>
      </c>
      <c r="B147" t="s">
        <v>58</v>
      </c>
      <c r="C147" t="s">
        <v>566</v>
      </c>
      <c r="D147" t="s">
        <v>11</v>
      </c>
      <c r="E147">
        <v>21</v>
      </c>
      <c r="F147">
        <v>1</v>
      </c>
      <c r="G147">
        <v>29</v>
      </c>
      <c r="H147">
        <v>6</v>
      </c>
      <c r="I147" t="s">
        <v>78</v>
      </c>
      <c r="J147" t="s">
        <v>408</v>
      </c>
      <c r="K147" t="s">
        <v>579</v>
      </c>
      <c r="L147" s="1" t="str">
        <f>HYPERLINK("https://ovidsp.ovid.com/ovidweb.cgi?T=JS&amp;NEWS=n&amp;CSC=Y&amp;PAGE=toc&amp;D=ovft&amp;AN=00130404-000000000-00000","https://ovidsp.ovid.com/ovidweb.cgi?T=JS&amp;NEWS=n&amp;CSC=Y&amp;PAGE=toc&amp;D=ovft&amp;AN=00130404-000000000-00000")</f>
        <v>https://ovidsp.ovid.com/ovidweb.cgi?T=JS&amp;NEWS=n&amp;CSC=Y&amp;PAGE=toc&amp;D=ovft&amp;AN=00130404-000000000-00000</v>
      </c>
      <c r="M147" t="s">
        <v>435</v>
      </c>
      <c r="N147" t="s">
        <v>593</v>
      </c>
      <c r="O147" t="s">
        <v>569</v>
      </c>
      <c r="P147">
        <v>1383360</v>
      </c>
      <c r="Q147" t="s">
        <v>18</v>
      </c>
      <c r="R147" t="s">
        <v>440</v>
      </c>
      <c r="S147" t="s">
        <v>397</v>
      </c>
    </row>
    <row r="148" spans="1:19" x14ac:dyDescent="0.25">
      <c r="A148" t="s">
        <v>508</v>
      </c>
      <c r="B148" t="s">
        <v>416</v>
      </c>
      <c r="C148" t="s">
        <v>597</v>
      </c>
      <c r="D148" t="s">
        <v>11</v>
      </c>
      <c r="E148">
        <v>31</v>
      </c>
      <c r="F148">
        <v>1</v>
      </c>
      <c r="G148">
        <v>40</v>
      </c>
      <c r="H148">
        <v>2</v>
      </c>
      <c r="I148" t="s">
        <v>525</v>
      </c>
      <c r="J148" t="s">
        <v>408</v>
      </c>
      <c r="K148" t="s">
        <v>600</v>
      </c>
      <c r="L148" s="1" t="str">
        <f>HYPERLINK("https://ovidsp.ovid.com/ovidweb.cgi?T=JS&amp;NEWS=n&amp;CSC=Y&amp;PAGE=toc&amp;D=ovft&amp;AN=00002508-000000000-00000","https://ovidsp.ovid.com/ovidweb.cgi?T=JS&amp;NEWS=n&amp;CSC=Y&amp;PAGE=toc&amp;D=ovft&amp;AN=00002508-000000000-00000")</f>
        <v>https://ovidsp.ovid.com/ovidweb.cgi?T=JS&amp;NEWS=n&amp;CSC=Y&amp;PAGE=toc&amp;D=ovft&amp;AN=00002508-000000000-00000</v>
      </c>
      <c r="M148" t="s">
        <v>502</v>
      </c>
      <c r="N148" t="s">
        <v>593</v>
      </c>
      <c r="O148" t="s">
        <v>569</v>
      </c>
      <c r="P148">
        <v>1383360</v>
      </c>
      <c r="Q148" t="s">
        <v>18</v>
      </c>
      <c r="R148" t="s">
        <v>440</v>
      </c>
      <c r="S148" t="s">
        <v>397</v>
      </c>
    </row>
    <row r="149" spans="1:19" x14ac:dyDescent="0.25">
      <c r="A149" t="s">
        <v>547</v>
      </c>
      <c r="B149" t="s">
        <v>138</v>
      </c>
      <c r="C149" t="s">
        <v>416</v>
      </c>
      <c r="D149" t="s">
        <v>11</v>
      </c>
      <c r="E149">
        <v>68</v>
      </c>
      <c r="F149">
        <v>1</v>
      </c>
      <c r="G149">
        <v>77</v>
      </c>
      <c r="H149">
        <v>1</v>
      </c>
      <c r="I149" t="s">
        <v>92</v>
      </c>
      <c r="J149" t="s">
        <v>408</v>
      </c>
      <c r="K149" t="s">
        <v>248</v>
      </c>
      <c r="L149" s="1" t="str">
        <f>HYPERLINK("https://ovidsp.ovid.com/ovidweb.cgi?T=JS&amp;NEWS=n&amp;CSC=Y&amp;PAGE=toc&amp;D=ovft&amp;AN=00025572-000000000-00000","https://ovidsp.ovid.com/ovidweb.cgi?T=JS&amp;NEWS=n&amp;CSC=Y&amp;PAGE=toc&amp;D=ovft&amp;AN=00025572-000000000-00000")</f>
        <v>https://ovidsp.ovid.com/ovidweb.cgi?T=JS&amp;NEWS=n&amp;CSC=Y&amp;PAGE=toc&amp;D=ovft&amp;AN=00025572-000000000-00000</v>
      </c>
      <c r="M149" t="s">
        <v>616</v>
      </c>
      <c r="N149" t="s">
        <v>593</v>
      </c>
      <c r="O149" t="s">
        <v>569</v>
      </c>
      <c r="P149">
        <v>1383360</v>
      </c>
      <c r="Q149" t="s">
        <v>18</v>
      </c>
      <c r="R149" t="s">
        <v>440</v>
      </c>
      <c r="S149" t="s">
        <v>397</v>
      </c>
    </row>
    <row r="150" spans="1:19" x14ac:dyDescent="0.25">
      <c r="A150" t="s">
        <v>594</v>
      </c>
      <c r="B150" t="s">
        <v>197</v>
      </c>
      <c r="C150" t="s">
        <v>467</v>
      </c>
      <c r="D150" t="s">
        <v>11</v>
      </c>
      <c r="E150">
        <v>31</v>
      </c>
      <c r="F150">
        <v>1</v>
      </c>
      <c r="G150">
        <v>39</v>
      </c>
      <c r="H150">
        <v>4</v>
      </c>
      <c r="I150" t="s">
        <v>163</v>
      </c>
      <c r="J150" t="s">
        <v>453</v>
      </c>
      <c r="K150" t="s">
        <v>218</v>
      </c>
      <c r="L150" s="1" t="str">
        <f>HYPERLINK("https://ovidsp.ovid.com/ovidweb.cgi?T=JS&amp;NEWS=n&amp;CSC=Y&amp;PAGE=toc&amp;D=ovft&amp;AN=00124509-000000000-00000","https://ovidsp.ovid.com/ovidweb.cgi?T=JS&amp;NEWS=n&amp;CSC=Y&amp;PAGE=toc&amp;D=ovft&amp;AN=00124509-000000000-00000")</f>
        <v>https://ovidsp.ovid.com/ovidweb.cgi?T=JS&amp;NEWS=n&amp;CSC=Y&amp;PAGE=toc&amp;D=ovft&amp;AN=00124509-000000000-00000</v>
      </c>
      <c r="M150" t="s">
        <v>110</v>
      </c>
      <c r="N150" t="s">
        <v>593</v>
      </c>
      <c r="O150" t="s">
        <v>569</v>
      </c>
      <c r="P150">
        <v>1383360</v>
      </c>
      <c r="Q150" t="s">
        <v>18</v>
      </c>
      <c r="R150" t="s">
        <v>440</v>
      </c>
      <c r="S150" t="s">
        <v>397</v>
      </c>
    </row>
    <row r="151" spans="1:19" x14ac:dyDescent="0.25">
      <c r="A151" t="s">
        <v>556</v>
      </c>
      <c r="B151" t="s">
        <v>416</v>
      </c>
      <c r="C151" t="s">
        <v>223</v>
      </c>
      <c r="D151" t="s">
        <v>11</v>
      </c>
      <c r="E151">
        <v>19</v>
      </c>
      <c r="F151">
        <v>2</v>
      </c>
      <c r="G151">
        <v>29</v>
      </c>
      <c r="H151">
        <v>1</v>
      </c>
      <c r="I151" t="s">
        <v>92</v>
      </c>
      <c r="J151" t="s">
        <v>408</v>
      </c>
      <c r="K151" t="s">
        <v>248</v>
      </c>
      <c r="L151" s="1" t="str">
        <f>HYPERLINK("https://ovidsp.ovid.com/ovidweb.cgi?T=JS&amp;NEWS=n&amp;CSC=Y&amp;PAGE=toc&amp;D=ovft&amp;AN=00127893-000000000-00000","https://ovidsp.ovid.com/ovidweb.cgi?T=JS&amp;NEWS=n&amp;CSC=Y&amp;PAGE=toc&amp;D=ovft&amp;AN=00127893-000000000-00000")</f>
        <v>https://ovidsp.ovid.com/ovidweb.cgi?T=JS&amp;NEWS=n&amp;CSC=Y&amp;PAGE=toc&amp;D=ovft&amp;AN=00127893-000000000-00000</v>
      </c>
      <c r="M151" t="s">
        <v>311</v>
      </c>
      <c r="N151" t="s">
        <v>593</v>
      </c>
      <c r="O151" t="s">
        <v>569</v>
      </c>
      <c r="P151">
        <v>1383360</v>
      </c>
      <c r="Q151" t="s">
        <v>18</v>
      </c>
      <c r="R151" t="s">
        <v>440</v>
      </c>
      <c r="S151" t="s">
        <v>397</v>
      </c>
    </row>
    <row r="152" spans="1:19" x14ac:dyDescent="0.25">
      <c r="A152" t="s">
        <v>108</v>
      </c>
      <c r="B152" t="s">
        <v>414</v>
      </c>
      <c r="C152" t="s">
        <v>416</v>
      </c>
      <c r="D152" t="s">
        <v>11</v>
      </c>
      <c r="E152">
        <v>40</v>
      </c>
      <c r="F152">
        <v>1</v>
      </c>
      <c r="G152">
        <v>49</v>
      </c>
      <c r="H152">
        <v>1</v>
      </c>
      <c r="I152" t="s">
        <v>598</v>
      </c>
      <c r="J152" t="s">
        <v>269</v>
      </c>
      <c r="K152" t="s">
        <v>248</v>
      </c>
      <c r="L152" s="1" t="str">
        <f>HYPERLINK("https://ovidsp.ovid.com/ovidweb.cgi?T=JS&amp;NEWS=n&amp;CSC=Y&amp;PAGE=toc&amp;D=ovft&amp;AN=00006205-000000000-00000","https://ovidsp.ovid.com/ovidweb.cgi?T=JS&amp;NEWS=n&amp;CSC=Y&amp;PAGE=toc&amp;D=ovft&amp;AN=00006205-000000000-00000")</f>
        <v>https://ovidsp.ovid.com/ovidweb.cgi?T=JS&amp;NEWS=n&amp;CSC=Y&amp;PAGE=toc&amp;D=ovft&amp;AN=00006205-000000000-00000</v>
      </c>
      <c r="M152" t="s">
        <v>17</v>
      </c>
      <c r="N152" t="s">
        <v>593</v>
      </c>
      <c r="O152" t="s">
        <v>569</v>
      </c>
      <c r="P152">
        <v>1383360</v>
      </c>
      <c r="Q152" t="s">
        <v>18</v>
      </c>
      <c r="R152" t="s">
        <v>440</v>
      </c>
      <c r="S152" t="s">
        <v>397</v>
      </c>
    </row>
    <row r="153" spans="1:19" x14ac:dyDescent="0.25">
      <c r="A153" t="s">
        <v>21</v>
      </c>
      <c r="B153" t="s">
        <v>192</v>
      </c>
      <c r="C153" t="s">
        <v>416</v>
      </c>
      <c r="D153" t="s">
        <v>11</v>
      </c>
      <c r="E153">
        <v>37</v>
      </c>
      <c r="F153">
        <v>1</v>
      </c>
      <c r="G153">
        <v>46</v>
      </c>
      <c r="H153">
        <v>1</v>
      </c>
      <c r="I153" t="s">
        <v>471</v>
      </c>
      <c r="J153" t="s">
        <v>317</v>
      </c>
      <c r="K153" t="s">
        <v>600</v>
      </c>
      <c r="L153" s="1" t="str">
        <f>HYPERLINK("https://ovidsp.ovid.com/ovidweb.cgi?T=JS&amp;NEWS=n&amp;CSC=Y&amp;PAGE=toc&amp;D=ovft&amp;AN=00007691-000000000-00000","https://ovidsp.ovid.com/ovidweb.cgi?T=JS&amp;NEWS=n&amp;CSC=Y&amp;PAGE=toc&amp;D=ovft&amp;AN=00007691-000000000-00000")</f>
        <v>https://ovidsp.ovid.com/ovidweb.cgi?T=JS&amp;NEWS=n&amp;CSC=Y&amp;PAGE=toc&amp;D=ovft&amp;AN=00007691-000000000-00000</v>
      </c>
      <c r="M153" t="s">
        <v>13</v>
      </c>
      <c r="N153" t="s">
        <v>593</v>
      </c>
      <c r="O153" t="s">
        <v>569</v>
      </c>
      <c r="P153">
        <v>1383360</v>
      </c>
      <c r="Q153" t="s">
        <v>18</v>
      </c>
      <c r="R153" t="s">
        <v>440</v>
      </c>
      <c r="S153" t="s">
        <v>397</v>
      </c>
    </row>
    <row r="154" spans="1:19" x14ac:dyDescent="0.25">
      <c r="A154" t="s">
        <v>433</v>
      </c>
      <c r="B154" t="s">
        <v>211</v>
      </c>
      <c r="C154" t="s">
        <v>416</v>
      </c>
      <c r="D154" t="s">
        <v>11</v>
      </c>
      <c r="E154">
        <v>30</v>
      </c>
      <c r="F154">
        <v>1</v>
      </c>
      <c r="G154">
        <v>39</v>
      </c>
      <c r="H154">
        <v>1</v>
      </c>
      <c r="I154" t="s">
        <v>92</v>
      </c>
      <c r="J154" t="s">
        <v>408</v>
      </c>
      <c r="K154" t="s">
        <v>248</v>
      </c>
      <c r="L154" s="1" t="str">
        <f>HYPERLINK("https://ovidsp.ovid.com/ovidweb.cgi?T=JS&amp;NEWS=n&amp;CSC=Y&amp;PAGE=toc&amp;D=ovft&amp;AN=00008486-000000000-00000","https://ovidsp.ovid.com/ovidweb.cgi?T=JS&amp;NEWS=n&amp;CSC=Y&amp;PAGE=toc&amp;D=ovft&amp;AN=00008486-000000000-00000")</f>
        <v>https://ovidsp.ovid.com/ovidweb.cgi?T=JS&amp;NEWS=n&amp;CSC=Y&amp;PAGE=toc&amp;D=ovft&amp;AN=00008486-000000000-00000</v>
      </c>
      <c r="M154" t="s">
        <v>28</v>
      </c>
      <c r="N154" t="s">
        <v>593</v>
      </c>
      <c r="O154" t="s">
        <v>569</v>
      </c>
      <c r="P154">
        <v>1383360</v>
      </c>
      <c r="Q154" t="s">
        <v>18</v>
      </c>
      <c r="R154" t="s">
        <v>440</v>
      </c>
      <c r="S154" t="s">
        <v>397</v>
      </c>
    </row>
    <row r="155" spans="1:19" x14ac:dyDescent="0.25">
      <c r="A155" t="s">
        <v>386</v>
      </c>
      <c r="B155" t="s">
        <v>81</v>
      </c>
      <c r="C155" t="s">
        <v>413</v>
      </c>
      <c r="D155" t="s">
        <v>11</v>
      </c>
      <c r="E155">
        <v>31</v>
      </c>
      <c r="F155">
        <v>1</v>
      </c>
      <c r="G155">
        <v>39</v>
      </c>
      <c r="H155">
        <v>4</v>
      </c>
      <c r="I155" t="s">
        <v>271</v>
      </c>
      <c r="J155" t="s">
        <v>408</v>
      </c>
      <c r="K155" t="s">
        <v>29</v>
      </c>
      <c r="L155" s="1" t="str">
        <f>HYPERLINK("https://ovidsp.ovid.com/ovidweb.cgi?T=JS&amp;NEWS=n&amp;CSC=Y&amp;PAGE=toc&amp;D=ovft&amp;AN=00013614-000000000-00000","https://ovidsp.ovid.com/ovidweb.cgi?T=JS&amp;NEWS=n&amp;CSC=Y&amp;PAGE=toc&amp;D=ovft&amp;AN=00013614-000000000-00000")</f>
        <v>https://ovidsp.ovid.com/ovidweb.cgi?T=JS&amp;NEWS=n&amp;CSC=Y&amp;PAGE=toc&amp;D=ovft&amp;AN=00013614-000000000-00000</v>
      </c>
      <c r="M155" t="s">
        <v>628</v>
      </c>
      <c r="N155" t="s">
        <v>593</v>
      </c>
      <c r="O155" t="s">
        <v>569</v>
      </c>
      <c r="P155">
        <v>1383360</v>
      </c>
      <c r="Q155" t="s">
        <v>18</v>
      </c>
      <c r="R155" t="s">
        <v>440</v>
      </c>
      <c r="S155" t="s">
        <v>397</v>
      </c>
    </row>
    <row r="156" spans="1:19" x14ac:dyDescent="0.25">
      <c r="A156" t="s">
        <v>135</v>
      </c>
      <c r="B156" t="s">
        <v>308</v>
      </c>
      <c r="C156" t="s">
        <v>97</v>
      </c>
      <c r="D156" t="s">
        <v>11</v>
      </c>
      <c r="E156">
        <v>35</v>
      </c>
      <c r="F156">
        <v>1</v>
      </c>
      <c r="G156">
        <v>43</v>
      </c>
      <c r="H156">
        <v>4</v>
      </c>
      <c r="I156" t="s">
        <v>271</v>
      </c>
      <c r="J156" t="s">
        <v>408</v>
      </c>
      <c r="K156" t="s">
        <v>29</v>
      </c>
      <c r="L156" s="1" t="str">
        <f>HYPERLINK("https://ovidsp.ovid.com/ovidweb.cgi?T=JS&amp;NEWS=n&amp;CSC=Y&amp;PAGE=toc&amp;D=ovft&amp;AN=00011363-000000000-00000","https://ovidsp.ovid.com/ovidweb.cgi?T=JS&amp;NEWS=n&amp;CSC=Y&amp;PAGE=toc&amp;D=ovft&amp;AN=00011363-000000000-00000")</f>
        <v>https://ovidsp.ovid.com/ovidweb.cgi?T=JS&amp;NEWS=n&amp;CSC=Y&amp;PAGE=toc&amp;D=ovft&amp;AN=00011363-000000000-00000</v>
      </c>
      <c r="M156" t="s">
        <v>340</v>
      </c>
      <c r="N156" t="s">
        <v>593</v>
      </c>
      <c r="O156" t="s">
        <v>569</v>
      </c>
      <c r="P156">
        <v>1383360</v>
      </c>
      <c r="Q156" t="s">
        <v>18</v>
      </c>
      <c r="R156" t="s">
        <v>440</v>
      </c>
      <c r="S156" t="s">
        <v>397</v>
      </c>
    </row>
    <row r="157" spans="1:19" x14ac:dyDescent="0.25">
      <c r="A157" t="s">
        <v>364</v>
      </c>
      <c r="B157" t="s">
        <v>416</v>
      </c>
      <c r="C157" t="s">
        <v>634</v>
      </c>
      <c r="D157" t="s">
        <v>11</v>
      </c>
      <c r="E157">
        <v>24</v>
      </c>
      <c r="F157">
        <v>1</v>
      </c>
      <c r="G157">
        <v>32</v>
      </c>
      <c r="H157">
        <v>6</v>
      </c>
      <c r="I157" t="s">
        <v>418</v>
      </c>
      <c r="J157" t="s">
        <v>317</v>
      </c>
      <c r="K157" t="s">
        <v>218</v>
      </c>
      <c r="L157" s="1" t="str">
        <f>HYPERLINK("https://ovidsp.ovid.com/ovidweb.cgi?T=JS&amp;NEWS=n&amp;CSC=Y&amp;PAGE=toc&amp;D=ovft&amp;AN=00002142-000000000-00000","https://ovidsp.ovid.com/ovidweb.cgi?T=JS&amp;NEWS=n&amp;CSC=Y&amp;PAGE=toc&amp;D=ovft&amp;AN=00002142-000000000-00000")</f>
        <v>https://ovidsp.ovid.com/ovidweb.cgi?T=JS&amp;NEWS=n&amp;CSC=Y&amp;PAGE=toc&amp;D=ovft&amp;AN=00002142-000000000-00000</v>
      </c>
      <c r="M157" t="s">
        <v>19</v>
      </c>
      <c r="N157" t="s">
        <v>593</v>
      </c>
      <c r="O157" t="s">
        <v>569</v>
      </c>
      <c r="P157">
        <v>1383360</v>
      </c>
      <c r="Q157" t="s">
        <v>18</v>
      </c>
      <c r="R157" t="s">
        <v>440</v>
      </c>
      <c r="S157" t="s">
        <v>397</v>
      </c>
    </row>
    <row r="158" spans="1:19" x14ac:dyDescent="0.25">
      <c r="A158" t="s">
        <v>457</v>
      </c>
      <c r="B158" t="s">
        <v>77</v>
      </c>
      <c r="C158" t="s">
        <v>416</v>
      </c>
      <c r="D158" t="s">
        <v>11</v>
      </c>
      <c r="E158">
        <v>36</v>
      </c>
      <c r="F158">
        <v>1</v>
      </c>
      <c r="G158">
        <v>44</v>
      </c>
      <c r="H158">
        <v>2</v>
      </c>
      <c r="I158" t="s">
        <v>4</v>
      </c>
      <c r="J158" t="s">
        <v>24</v>
      </c>
      <c r="K158" t="s">
        <v>333</v>
      </c>
      <c r="L158" s="1" t="str">
        <f>HYPERLINK("https://ovidsp.ovid.com/ovidweb.cgi?T=JS&amp;NEWS=n&amp;CSC=Y&amp;PAGE=toc&amp;D=ovft&amp;AN=01938899-000000000-00000","https://ovidsp.ovid.com/ovidweb.cgi?T=JS&amp;NEWS=n&amp;CSC=Y&amp;PAGE=toc&amp;D=ovft&amp;AN=01938899-000000000-00000")</f>
        <v>https://ovidsp.ovid.com/ovidweb.cgi?T=JS&amp;NEWS=n&amp;CSC=Y&amp;PAGE=toc&amp;D=ovft&amp;AN=01938899-000000000-00000</v>
      </c>
      <c r="M158" t="s">
        <v>416</v>
      </c>
      <c r="N158" t="s">
        <v>593</v>
      </c>
      <c r="O158" t="s">
        <v>569</v>
      </c>
      <c r="P158">
        <v>1383360</v>
      </c>
      <c r="Q158" t="s">
        <v>18</v>
      </c>
      <c r="R158" t="s">
        <v>440</v>
      </c>
      <c r="S158" t="s">
        <v>397</v>
      </c>
    </row>
    <row r="159" spans="1:19" x14ac:dyDescent="0.25">
      <c r="A159" t="s">
        <v>37</v>
      </c>
      <c r="B159" t="s">
        <v>319</v>
      </c>
      <c r="C159" t="s">
        <v>416</v>
      </c>
      <c r="D159" t="s">
        <v>11</v>
      </c>
      <c r="E159">
        <v>30</v>
      </c>
      <c r="F159">
        <v>6</v>
      </c>
      <c r="G159">
        <v>39</v>
      </c>
      <c r="H159">
        <v>7</v>
      </c>
      <c r="I159" t="s">
        <v>525</v>
      </c>
      <c r="J159" t="s">
        <v>408</v>
      </c>
      <c r="K159" t="s">
        <v>600</v>
      </c>
      <c r="L159" s="1" t="str">
        <f>HYPERLINK("https://ovidsp.ovid.com/ovidweb.cgi?T=JS&amp;NEWS=n&amp;CSC=Y&amp;PAGE=toc&amp;D=ovft&amp;AN=00587875-000000000-00000","https://ovidsp.ovid.com/ovidweb.cgi?T=JS&amp;NEWS=n&amp;CSC=Y&amp;PAGE=toc&amp;D=ovft&amp;AN=00587875-000000000-00000")</f>
        <v>https://ovidsp.ovid.com/ovidweb.cgi?T=JS&amp;NEWS=n&amp;CSC=Y&amp;PAGE=toc&amp;D=ovft&amp;AN=00587875-000000000-00000</v>
      </c>
      <c r="M159" t="s">
        <v>485</v>
      </c>
      <c r="N159" t="s">
        <v>593</v>
      </c>
      <c r="O159" t="s">
        <v>569</v>
      </c>
      <c r="P159">
        <v>1383360</v>
      </c>
      <c r="Q159" t="s">
        <v>18</v>
      </c>
      <c r="R159" t="s">
        <v>440</v>
      </c>
      <c r="S159" t="s">
        <v>397</v>
      </c>
    </row>
    <row r="160" spans="1:19" x14ac:dyDescent="0.25">
      <c r="A160" t="s">
        <v>61</v>
      </c>
      <c r="B160" t="s">
        <v>416</v>
      </c>
      <c r="C160" t="s">
        <v>563</v>
      </c>
      <c r="D160" t="s">
        <v>11</v>
      </c>
      <c r="E160">
        <v>31</v>
      </c>
      <c r="F160">
        <v>1</v>
      </c>
      <c r="G160">
        <v>39</v>
      </c>
      <c r="H160">
        <v>4</v>
      </c>
      <c r="I160" t="s">
        <v>163</v>
      </c>
      <c r="J160" t="s">
        <v>453</v>
      </c>
      <c r="K160" t="s">
        <v>218</v>
      </c>
      <c r="L160" s="1" t="str">
        <f>HYPERLINK("https://ovidsp.ovid.com/ovidweb.cgi?T=JS&amp;NEWS=n&amp;CSC=Y&amp;PAGE=toc&amp;D=ovft&amp;AN=00013644-000000000-00000","https://ovidsp.ovid.com/ovidweb.cgi?T=JS&amp;NEWS=n&amp;CSC=Y&amp;PAGE=toc&amp;D=ovft&amp;AN=00013644-000000000-00000")</f>
        <v>https://ovidsp.ovid.com/ovidweb.cgi?T=JS&amp;NEWS=n&amp;CSC=Y&amp;PAGE=toc&amp;D=ovft&amp;AN=00013644-000000000-00000</v>
      </c>
      <c r="M160" t="s">
        <v>531</v>
      </c>
      <c r="N160" t="s">
        <v>593</v>
      </c>
      <c r="O160" t="s">
        <v>569</v>
      </c>
      <c r="P160">
        <v>1383360</v>
      </c>
      <c r="Q160" t="s">
        <v>18</v>
      </c>
      <c r="R160" t="s">
        <v>440</v>
      </c>
      <c r="S160" t="s">
        <v>397</v>
      </c>
    </row>
    <row r="161" spans="1:19" x14ac:dyDescent="0.25">
      <c r="A161" t="s">
        <v>341</v>
      </c>
      <c r="B161" t="s">
        <v>416</v>
      </c>
      <c r="C161" t="s">
        <v>10</v>
      </c>
      <c r="D161" t="s">
        <v>11</v>
      </c>
      <c r="E161">
        <v>28</v>
      </c>
      <c r="F161">
        <v>8</v>
      </c>
      <c r="G161">
        <v>30</v>
      </c>
      <c r="H161">
        <v>1</v>
      </c>
      <c r="I161" t="s">
        <v>294</v>
      </c>
      <c r="J161" t="s">
        <v>478</v>
      </c>
      <c r="K161" t="s">
        <v>248</v>
      </c>
      <c r="L161" s="1" t="str">
        <f>HYPERLINK("https://ovidsp.ovid.com/ovidweb.cgi?T=JS&amp;NEWS=n&amp;CSC=Y&amp;PAGE=toc&amp;D=ovft&amp;AN=02273501-000000000-00000","https://ovidsp.ovid.com/ovidweb.cgi?T=JS&amp;NEWS=n&amp;CSC=Y&amp;PAGE=toc&amp;D=ovft&amp;AN=02273501-000000000-00000")</f>
        <v>https://ovidsp.ovid.com/ovidweb.cgi?T=JS&amp;NEWS=n&amp;CSC=Y&amp;PAGE=toc&amp;D=ovft&amp;AN=02273501-000000000-00000</v>
      </c>
      <c r="M161" t="s">
        <v>443</v>
      </c>
      <c r="N161" t="s">
        <v>593</v>
      </c>
      <c r="O161" t="s">
        <v>569</v>
      </c>
      <c r="P161">
        <v>1383360</v>
      </c>
      <c r="Q161" t="s">
        <v>18</v>
      </c>
      <c r="R161" t="s">
        <v>440</v>
      </c>
      <c r="S161" t="s">
        <v>397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Farquhar, Shirley</cp:lastModifiedBy>
  <dcterms:created xsi:type="dcterms:W3CDTF">2024-01-18T01:51:22Z</dcterms:created>
  <dcterms:modified xsi:type="dcterms:W3CDTF">2024-01-18T02:16:21Z</dcterms:modified>
</cp:coreProperties>
</file>